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g\Desktop\Departments\Highway Department\Equipment Replacement Plan\2024\"/>
    </mc:Choice>
  </mc:AlternateContent>
  <xr:revisionPtr revIDLastSave="0" documentId="13_ncr:1_{12F89A2E-F409-462A-94A5-0AC5C33FE9BB}" xr6:coauthVersionLast="47" xr6:coauthVersionMax="47" xr10:uidLastSave="{00000000-0000-0000-0000-000000000000}"/>
  <bookViews>
    <workbookView xWindow="-24690" yWindow="1230" windowWidth="21660" windowHeight="11265" activeTab="1" xr2:uid="{FD3317A8-7EE7-406F-AEE2-2AF5823B452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" i="2" l="1"/>
  <c r="AD8" i="2"/>
  <c r="AC8" i="2"/>
  <c r="AB8" i="2"/>
  <c r="AA8" i="2"/>
  <c r="Z8" i="2"/>
  <c r="Y8" i="2"/>
  <c r="X8" i="2"/>
  <c r="W8" i="2"/>
  <c r="V8" i="2"/>
  <c r="M3" i="2" l="1"/>
  <c r="M9" i="2" l="1"/>
  <c r="L9" i="2"/>
  <c r="K9" i="2"/>
  <c r="H67" i="1"/>
  <c r="H54" i="1"/>
  <c r="N67" i="1" l="1"/>
  <c r="K70" i="1"/>
  <c r="K57" i="1"/>
  <c r="H65" i="1"/>
  <c r="T47" i="1" l="1"/>
  <c r="T48" i="1" s="1"/>
  <c r="T49" i="1" s="1"/>
  <c r="T50" i="1" s="1"/>
  <c r="T51" i="1" s="1"/>
  <c r="T52" i="1" s="1"/>
  <c r="T53" i="1" s="1"/>
  <c r="T54" i="1" s="1"/>
  <c r="T55" i="1" s="1"/>
  <c r="Q47" i="1"/>
  <c r="Q48" i="1" s="1"/>
  <c r="Q49" i="1" s="1"/>
  <c r="Q50" i="1" s="1"/>
  <c r="Q51" i="1" s="1"/>
  <c r="Q52" i="1" s="1"/>
  <c r="Q53" i="1" s="1"/>
  <c r="Q54" i="1" s="1"/>
  <c r="Q55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70" i="1" s="1"/>
  <c r="E75" i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B75" i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N47" i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K47" i="1"/>
  <c r="K48" i="1" s="1"/>
  <c r="K49" i="1" s="1"/>
  <c r="K50" i="1" s="1"/>
  <c r="K51" i="1" s="1"/>
  <c r="K52" i="1" s="1"/>
  <c r="K60" i="1" s="1"/>
  <c r="K61" i="1" s="1"/>
  <c r="K62" i="1" s="1"/>
  <c r="K63" i="1" s="1"/>
  <c r="K64" i="1" s="1"/>
  <c r="K65" i="1" s="1"/>
  <c r="H47" i="1"/>
  <c r="H48" i="1" s="1"/>
  <c r="H49" i="1" s="1"/>
  <c r="H50" i="1" s="1"/>
  <c r="H51" i="1" s="1"/>
  <c r="H52" i="1" s="1"/>
  <c r="H60" i="1" s="1"/>
  <c r="H61" i="1" s="1"/>
  <c r="H62" i="1" s="1"/>
  <c r="H63" i="1" s="1"/>
  <c r="H64" i="1" s="1"/>
  <c r="E47" i="1"/>
  <c r="E48" i="1" s="1"/>
  <c r="E49" i="1" s="1"/>
  <c r="E50" i="1" s="1"/>
  <c r="E51" i="1" s="1"/>
  <c r="E52" i="1" s="1"/>
  <c r="E53" i="1" s="1"/>
  <c r="E54" i="1" s="1"/>
  <c r="E55" i="1" s="1"/>
  <c r="B47" i="1"/>
  <c r="B48" i="1" s="1"/>
  <c r="B49" i="1" s="1"/>
  <c r="B50" i="1" s="1"/>
  <c r="B51" i="1" s="1"/>
  <c r="B52" i="1" s="1"/>
  <c r="B53" i="1" s="1"/>
  <c r="B54" i="1" s="1"/>
  <c r="B55" i="1" s="1"/>
  <c r="N6" i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T6" i="1"/>
  <c r="T8" i="1" s="1"/>
  <c r="Q6" i="1"/>
  <c r="Q7" i="1" s="1"/>
  <c r="Q8" i="1" s="1"/>
  <c r="Q9" i="1" s="1"/>
  <c r="Q10" i="1" s="1"/>
  <c r="Q11" i="1" s="1"/>
  <c r="Q12" i="1" s="1"/>
  <c r="Q13" i="1" s="1"/>
  <c r="Q14" i="1" s="1"/>
  <c r="K6" i="1"/>
  <c r="K7" i="1" s="1"/>
  <c r="K8" i="1" s="1"/>
  <c r="K9" i="1" s="1"/>
  <c r="K10" i="1" s="1"/>
  <c r="K11" i="1" s="1"/>
  <c r="K12" i="1" s="1"/>
  <c r="K13" i="1" s="1"/>
  <c r="K14" i="1" s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E6" i="1"/>
  <c r="E8" i="1" s="1"/>
  <c r="AF14" i="2" l="1"/>
  <c r="P14" i="2"/>
  <c r="AE14" i="2"/>
  <c r="W14" i="2"/>
  <c r="O14" i="2"/>
  <c r="AD14" i="2"/>
  <c r="V14" i="2"/>
  <c r="N14" i="2"/>
  <c r="AC14" i="2"/>
  <c r="U14" i="2"/>
  <c r="M14" i="2"/>
  <c r="AB14" i="2"/>
  <c r="T14" i="2"/>
  <c r="AA14" i="2"/>
  <c r="S14" i="2"/>
  <c r="Z14" i="2"/>
  <c r="R14" i="2"/>
  <c r="Y14" i="2"/>
  <c r="Q14" i="2"/>
  <c r="X14" i="2"/>
  <c r="T59" i="1"/>
  <c r="T60" i="1" s="1"/>
  <c r="T61" i="1" s="1"/>
  <c r="T62" i="1" s="1"/>
  <c r="T63" i="1" s="1"/>
  <c r="T64" i="1" s="1"/>
  <c r="T65" i="1" s="1"/>
  <c r="T66" i="1" s="1"/>
  <c r="T67" i="1" s="1"/>
  <c r="T68" i="1" s="1"/>
  <c r="T70" i="1" s="1"/>
  <c r="T57" i="1"/>
  <c r="Q57" i="1"/>
  <c r="E95" i="1"/>
  <c r="B95" i="1"/>
  <c r="B59" i="1"/>
  <c r="B60" i="1" s="1"/>
  <c r="B61" i="1" s="1"/>
  <c r="B62" i="1" s="1"/>
  <c r="B63" i="1" s="1"/>
  <c r="B64" i="1" s="1"/>
  <c r="B65" i="1" s="1"/>
  <c r="B66" i="1" s="1"/>
  <c r="B67" i="1" s="1"/>
  <c r="B68" i="1" s="1"/>
  <c r="B70" i="1" s="1"/>
  <c r="B57" i="1"/>
  <c r="E59" i="1"/>
  <c r="E60" i="1" s="1"/>
  <c r="E61" i="1" s="1"/>
  <c r="E62" i="1" s="1"/>
  <c r="E63" i="1" s="1"/>
  <c r="E64" i="1" s="1"/>
  <c r="E65" i="1" s="1"/>
  <c r="E66" i="1" s="1"/>
  <c r="E67" i="1" s="1"/>
  <c r="E68" i="1" s="1"/>
  <c r="E70" i="1" s="1"/>
  <c r="E57" i="1"/>
  <c r="N26" i="1"/>
  <c r="H26" i="1"/>
  <c r="K16" i="1"/>
  <c r="K18" i="1"/>
  <c r="K19" i="1" s="1"/>
  <c r="K20" i="1" s="1"/>
  <c r="K21" i="1" s="1"/>
  <c r="K22" i="1" s="1"/>
  <c r="K23" i="1" s="1"/>
  <c r="K24" i="1" s="1"/>
  <c r="K25" i="1" s="1"/>
  <c r="K26" i="1" s="1"/>
  <c r="Q16" i="1"/>
  <c r="Q17" i="1"/>
  <c r="T7" i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E7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1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W6" i="2" l="1"/>
  <c r="V6" i="2"/>
  <c r="M8" i="2"/>
  <c r="L8" i="2"/>
  <c r="S15" i="2"/>
  <c r="R15" i="2"/>
  <c r="J15" i="2"/>
  <c r="Q15" i="2"/>
  <c r="P15" i="2"/>
  <c r="O15" i="2"/>
  <c r="N15" i="2"/>
  <c r="M15" i="2"/>
  <c r="L15" i="2"/>
  <c r="K15" i="2"/>
  <c r="AK4" i="2"/>
  <c r="AG4" i="2"/>
  <c r="AJ4" i="2"/>
  <c r="AI4" i="2"/>
  <c r="AH4" i="2"/>
  <c r="Z16" i="2"/>
  <c r="Y16" i="2"/>
  <c r="X16" i="2"/>
  <c r="AA16" i="2"/>
  <c r="W16" i="2"/>
  <c r="Q5" i="2"/>
  <c r="W5" i="2"/>
  <c r="O5" i="2"/>
  <c r="V5" i="2"/>
  <c r="N5" i="2"/>
  <c r="S5" i="2"/>
  <c r="U5" i="2"/>
  <c r="L5" i="2"/>
  <c r="AB5" i="2"/>
  <c r="T5" i="2"/>
  <c r="K5" i="2"/>
  <c r="J5" i="2"/>
  <c r="AA5" i="2"/>
  <c r="M5" i="2"/>
  <c r="Z5" i="2"/>
  <c r="R5" i="2"/>
  <c r="I5" i="2"/>
  <c r="Y5" i="2"/>
  <c r="P5" i="2"/>
  <c r="X5" i="2"/>
  <c r="Q10" i="2"/>
  <c r="I10" i="2"/>
  <c r="M10" i="2"/>
  <c r="P10" i="2"/>
  <c r="O10" i="2"/>
  <c r="N10" i="2"/>
  <c r="L10" i="2"/>
  <c r="H10" i="2"/>
  <c r="K10" i="2"/>
  <c r="J10" i="2"/>
  <c r="N11" i="2"/>
  <c r="W11" i="2"/>
  <c r="O11" i="2"/>
  <c r="V11" i="2"/>
  <c r="U11" i="2"/>
  <c r="T11" i="2"/>
  <c r="S11" i="2"/>
  <c r="R11" i="2"/>
  <c r="Q11" i="2"/>
  <c r="P11" i="2"/>
  <c r="R10" i="2"/>
  <c r="Y10" i="2"/>
  <c r="X10" i="2"/>
  <c r="W10" i="2"/>
  <c r="V10" i="2"/>
  <c r="U10" i="2"/>
  <c r="T10" i="2"/>
  <c r="AA10" i="2"/>
  <c r="S10" i="2"/>
  <c r="Z10" i="2"/>
  <c r="S6" i="2"/>
  <c r="R6" i="2"/>
  <c r="Q6" i="2"/>
  <c r="P6" i="2"/>
  <c r="U6" i="2"/>
  <c r="T6" i="2"/>
  <c r="T17" i="2"/>
  <c r="AA17" i="2"/>
  <c r="S17" i="2"/>
  <c r="AH17" i="2"/>
  <c r="Z17" i="2"/>
  <c r="R17" i="2"/>
  <c r="AG17" i="2"/>
  <c r="Y17" i="2"/>
  <c r="Q17" i="2"/>
  <c r="AF17" i="2"/>
  <c r="X17" i="2"/>
  <c r="P17" i="2"/>
  <c r="AE17" i="2"/>
  <c r="W17" i="2"/>
  <c r="O17" i="2"/>
  <c r="AD17" i="2"/>
  <c r="V17" i="2"/>
  <c r="AC17" i="2"/>
  <c r="U17" i="2"/>
  <c r="AB17" i="2"/>
  <c r="N16" i="2"/>
  <c r="U16" i="2"/>
  <c r="M16" i="2"/>
  <c r="V16" i="2"/>
  <c r="T16" i="2"/>
  <c r="S16" i="2"/>
  <c r="R16" i="2"/>
  <c r="Q16" i="2"/>
  <c r="P16" i="2"/>
  <c r="O16" i="2"/>
  <c r="N6" i="2"/>
  <c r="O6" i="2"/>
  <c r="AD18" i="2"/>
  <c r="V18" i="2"/>
  <c r="AK18" i="2"/>
  <c r="AC18" i="2"/>
  <c r="U18" i="2"/>
  <c r="W18" i="2"/>
  <c r="AJ18" i="2"/>
  <c r="AB18" i="2"/>
  <c r="T18" i="2"/>
  <c r="AI18" i="2"/>
  <c r="AA18" i="2"/>
  <c r="S18" i="2"/>
  <c r="AH18" i="2"/>
  <c r="Z18" i="2"/>
  <c r="R18" i="2"/>
  <c r="AG18" i="2"/>
  <c r="Y18" i="2"/>
  <c r="AF18" i="2"/>
  <c r="X18" i="2"/>
  <c r="AE18" i="2"/>
  <c r="AD4" i="2"/>
  <c r="AC4" i="2"/>
  <c r="AB4" i="2"/>
  <c r="AA4" i="2"/>
  <c r="Z4" i="2"/>
  <c r="R4" i="2"/>
  <c r="Q4" i="2"/>
  <c r="X4" i="2"/>
  <c r="Y4" i="2"/>
  <c r="AF4" i="2"/>
  <c r="AE4" i="2"/>
  <c r="W4" i="2"/>
  <c r="O4" i="2"/>
  <c r="V4" i="2"/>
  <c r="N4" i="2"/>
  <c r="U4" i="2"/>
  <c r="M4" i="2"/>
  <c r="T4" i="2"/>
  <c r="S4" i="2"/>
  <c r="P4" i="2"/>
  <c r="U8" i="2"/>
  <c r="P8" i="2"/>
  <c r="T8" i="2"/>
  <c r="S8" i="2"/>
  <c r="R8" i="2"/>
  <c r="Q8" i="2"/>
  <c r="O8" i="2"/>
  <c r="N8" i="2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6" i="1" s="1"/>
  <c r="K28" i="1"/>
  <c r="K31" i="1"/>
  <c r="K32" i="1" s="1"/>
  <c r="K33" i="1" s="1"/>
  <c r="K34" i="1" s="1"/>
  <c r="K35" i="1" s="1"/>
  <c r="K36" i="1" s="1"/>
  <c r="K37" i="1" s="1"/>
  <c r="K38" i="1" s="1"/>
  <c r="K39" i="1" s="1"/>
  <c r="K41" i="1" s="1"/>
  <c r="T21" i="1"/>
  <c r="T22" i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8" i="1" s="1"/>
  <c r="Q18" i="1"/>
  <c r="Q20" i="1"/>
  <c r="Q23" i="1" s="1"/>
  <c r="Q26" i="1" s="1"/>
  <c r="AF6" i="2" l="1"/>
  <c r="AG6" i="2"/>
  <c r="N9" i="2"/>
  <c r="AB9" i="2"/>
  <c r="T9" i="2"/>
  <c r="AA9" i="2"/>
  <c r="S9" i="2"/>
  <c r="Z9" i="2"/>
  <c r="R9" i="2"/>
  <c r="Y9" i="2"/>
  <c r="Q9" i="2"/>
  <c r="X9" i="2"/>
  <c r="P9" i="2"/>
  <c r="W9" i="2"/>
  <c r="O9" i="2"/>
  <c r="V9" i="2"/>
  <c r="U9" i="2"/>
  <c r="AK9" i="2"/>
  <c r="AC9" i="2"/>
  <c r="AJ9" i="2"/>
  <c r="AQ9" i="2"/>
  <c r="AQ21" i="2" s="1"/>
  <c r="AI9" i="2"/>
  <c r="AP9" i="2"/>
  <c r="AP21" i="2" s="1"/>
  <c r="AH9" i="2"/>
  <c r="AH21" i="2" s="1"/>
  <c r="AO9" i="2"/>
  <c r="AO21" i="2" s="1"/>
  <c r="AG9" i="2"/>
  <c r="AN9" i="2"/>
  <c r="AN21" i="2" s="1"/>
  <c r="AF9" i="2"/>
  <c r="AM9" i="2"/>
  <c r="AM21" i="2" s="1"/>
  <c r="AE9" i="2"/>
  <c r="AL9" i="2"/>
  <c r="AD9" i="2"/>
  <c r="AA6" i="2"/>
  <c r="AE6" i="2"/>
  <c r="AD6" i="2"/>
  <c r="AC6" i="2"/>
  <c r="AB6" i="2"/>
  <c r="Z6" i="2"/>
  <c r="O3" i="2"/>
  <c r="N3" i="2"/>
  <c r="Y6" i="2"/>
  <c r="X6" i="2"/>
  <c r="AF3" i="2"/>
  <c r="X3" i="2"/>
  <c r="P3" i="2"/>
  <c r="AE3" i="2"/>
  <c r="W3" i="2"/>
  <c r="AL21" i="2"/>
  <c r="AD3" i="2"/>
  <c r="V3" i="2"/>
  <c r="Q3" i="2"/>
  <c r="AS21" i="2"/>
  <c r="AC3" i="2"/>
  <c r="U3" i="2"/>
  <c r="Y3" i="2"/>
  <c r="AR21" i="2"/>
  <c r="AB3" i="2"/>
  <c r="T3" i="2"/>
  <c r="AA3" i="2"/>
  <c r="S3" i="2"/>
  <c r="Z3" i="2"/>
  <c r="R3" i="2"/>
  <c r="Q29" i="1"/>
  <c r="Q28" i="1"/>
  <c r="Q21" i="1"/>
  <c r="Q24" i="1" s="1"/>
  <c r="Q19" i="1"/>
  <c r="Q22" i="1" s="1"/>
  <c r="Q25" i="1" s="1"/>
  <c r="H21" i="2"/>
  <c r="G21" i="2"/>
  <c r="AJ21" i="2" l="1"/>
  <c r="Y21" i="2"/>
  <c r="AK21" i="2"/>
  <c r="AI21" i="2"/>
  <c r="J21" i="2"/>
  <c r="Z21" i="2"/>
  <c r="AC21" i="2"/>
  <c r="R21" i="2"/>
  <c r="M21" i="2"/>
  <c r="AA21" i="2"/>
  <c r="AD21" i="2"/>
  <c r="AF21" i="2"/>
  <c r="AG21" i="2"/>
  <c r="AB21" i="2"/>
  <c r="N21" i="2"/>
  <c r="S21" i="2"/>
  <c r="O21" i="2"/>
  <c r="V21" i="2"/>
  <c r="AE21" i="2"/>
  <c r="W21" i="2"/>
  <c r="T21" i="2"/>
  <c r="I21" i="2"/>
  <c r="P21" i="2"/>
  <c r="Q21" i="2"/>
  <c r="L21" i="2"/>
  <c r="F21" i="2"/>
  <c r="U21" i="2"/>
  <c r="X21" i="2"/>
  <c r="K21" i="2"/>
  <c r="Q32" i="1"/>
  <c r="Q35" i="1" s="1"/>
  <c r="Q38" i="1" s="1"/>
  <c r="Q40" i="1" s="1"/>
  <c r="Q30" i="1"/>
  <c r="Q33" i="1" l="1"/>
  <c r="Q36" i="1" s="1"/>
  <c r="Q31" i="1"/>
  <c r="Q34" i="1" s="1"/>
  <c r="Q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manager</author>
  </authors>
  <commentList>
    <comment ref="L3" authorId="0" shapeId="0" xr:uid="{45C578CB-D55E-4725-A819-AB4F1F6130BA}">
      <text>
        <r>
          <rPr>
            <b/>
            <sz val="9"/>
            <color indexed="81"/>
            <rFont val="Tahoma"/>
            <family val="2"/>
          </rPr>
          <t>manager:</t>
        </r>
        <r>
          <rPr>
            <sz val="9"/>
            <color indexed="81"/>
            <rFont val="Tahoma"/>
            <family val="2"/>
          </rPr>
          <t xml:space="preserve">
Purchase a used grader and roller in the 2017-2020 vintage</t>
        </r>
      </text>
    </comment>
    <comment ref="F5" authorId="0" shapeId="0" xr:uid="{9B11EAD9-32AC-4370-AFD2-0DFA0466B3E9}">
      <text>
        <r>
          <rPr>
            <b/>
            <sz val="9"/>
            <color indexed="81"/>
            <rFont val="Tahoma"/>
            <family val="2"/>
          </rPr>
          <t>manager:</t>
        </r>
        <r>
          <rPr>
            <sz val="9"/>
            <color indexed="81"/>
            <rFont val="Tahoma"/>
            <family val="2"/>
          </rPr>
          <t xml:space="preserve">
Annual Payment on the current loader.</t>
        </r>
      </text>
    </comment>
    <comment ref="G5" authorId="0" shapeId="0" xr:uid="{AEE7FBE6-39B5-4BA9-94DC-DFE3924D2851}">
      <text>
        <r>
          <rPr>
            <b/>
            <sz val="9"/>
            <color indexed="81"/>
            <rFont val="Tahoma"/>
            <family val="2"/>
          </rPr>
          <t>manager:</t>
        </r>
        <r>
          <rPr>
            <sz val="9"/>
            <color indexed="81"/>
            <rFont val="Tahoma"/>
            <family val="2"/>
          </rPr>
          <t xml:space="preserve">
Annual Payment on the current loader.</t>
        </r>
      </text>
    </comment>
    <comment ref="H5" authorId="0" shapeId="0" xr:uid="{7F6FABF3-4769-478C-847A-84CD0279A5F2}">
      <text>
        <r>
          <rPr>
            <b/>
            <sz val="9"/>
            <color indexed="81"/>
            <rFont val="Tahoma"/>
            <family val="2"/>
          </rPr>
          <t>manager:</t>
        </r>
        <r>
          <rPr>
            <sz val="9"/>
            <color indexed="81"/>
            <rFont val="Tahoma"/>
            <family val="2"/>
          </rPr>
          <t xml:space="preserve">
Final Payment on current loader.</t>
        </r>
      </text>
    </comment>
    <comment ref="M6" authorId="0" shapeId="0" xr:uid="{2B7E828D-0334-4A9D-A6E8-31139A17DA5C}">
      <text>
        <r>
          <rPr>
            <b/>
            <sz val="9"/>
            <color indexed="81"/>
            <rFont val="Tahoma"/>
            <family val="2"/>
          </rPr>
          <t>manager:</t>
        </r>
        <r>
          <rPr>
            <sz val="9"/>
            <color indexed="81"/>
            <rFont val="Tahoma"/>
            <family val="2"/>
          </rPr>
          <t xml:space="preserve">
Purchase new truck using State bid pricing</t>
        </r>
      </text>
    </comment>
    <comment ref="H10" authorId="0" shapeId="0" xr:uid="{7FA9B5F7-C4B3-4920-9B2C-E7A853E6CDA2}">
      <text>
        <r>
          <rPr>
            <b/>
            <sz val="9"/>
            <color indexed="81"/>
            <rFont val="Tahoma"/>
            <family val="2"/>
          </rPr>
          <t>manager:</t>
        </r>
        <r>
          <rPr>
            <sz val="9"/>
            <color indexed="81"/>
            <rFont val="Tahoma"/>
            <family val="2"/>
          </rPr>
          <t xml:space="preserve">
Order the truck in July 2024 and the first payment will be in 2025.</t>
        </r>
      </text>
    </comment>
    <comment ref="M12" authorId="0" shapeId="0" xr:uid="{E0EE19CE-CA55-4879-AC72-D5956C18DA76}">
      <text>
        <r>
          <rPr>
            <b/>
            <sz val="9"/>
            <color indexed="81"/>
            <rFont val="Tahoma"/>
            <family val="2"/>
          </rPr>
          <t>manager:</t>
        </r>
        <r>
          <rPr>
            <sz val="9"/>
            <color indexed="81"/>
            <rFont val="Tahoma"/>
            <family val="2"/>
          </rPr>
          <t xml:space="preserve">
Last Payment. a new lease/own. The trade value is expected to be $110-120,000. This means we finance less.</t>
        </r>
      </text>
    </comment>
    <comment ref="T12" authorId="0" shapeId="0" xr:uid="{2BC6B174-8799-4178-9E90-3300FA904D80}">
      <text>
        <r>
          <rPr>
            <b/>
            <sz val="9"/>
            <color indexed="81"/>
            <rFont val="Tahoma"/>
            <family val="2"/>
          </rPr>
          <t>manager:</t>
        </r>
        <r>
          <rPr>
            <sz val="9"/>
            <color indexed="81"/>
            <rFont val="Tahoma"/>
            <family val="2"/>
          </rPr>
          <t xml:space="preserve">
Trade the triuck toward a new lease/own. The expected trade value will decrease the amount needed to finance.</t>
        </r>
      </text>
    </comment>
    <comment ref="F13" authorId="0" shapeId="0" xr:uid="{44A32D98-A124-40C9-9F21-9586AF806400}">
      <text>
        <r>
          <rPr>
            <b/>
            <sz val="9"/>
            <color indexed="81"/>
            <rFont val="Tahoma"/>
            <family val="2"/>
          </rPr>
          <t>manager:</t>
        </r>
        <r>
          <rPr>
            <sz val="9"/>
            <color indexed="81"/>
            <rFont val="Tahoma"/>
            <family val="2"/>
          </rPr>
          <t xml:space="preserve">
Final Payment on truck was July 2023.</t>
        </r>
      </text>
    </comment>
  </commentList>
</comments>
</file>

<file path=xl/sharedStrings.xml><?xml version="1.0" encoding="utf-8"?>
<sst xmlns="http://schemas.openxmlformats.org/spreadsheetml/2006/main" count="508" uniqueCount="124">
  <si>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</si>
  <si>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</si>
  <si>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</si>
  <si>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</si>
  <si>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</si>
  <si>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</si>
  <si>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</si>
  <si>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</si>
  <si>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</si>
  <si>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</si>
  <si>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</si>
  <si>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</si>
  <si>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</si>
  <si>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</si>
  <si>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</si>
  <si>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Replacement Year</t>
  </si>
  <si>
    <t>Replacement Cost</t>
  </si>
  <si>
    <t>Purchased/Ownership</t>
  </si>
  <si>
    <t>Year 16</t>
  </si>
  <si>
    <t>Year 17</t>
  </si>
  <si>
    <t>Year 18</t>
  </si>
  <si>
    <t>Year 19</t>
  </si>
  <si>
    <t>Year 20</t>
  </si>
  <si>
    <t>Quad Cab Pick up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</si>
  <si>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</si>
  <si>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</si>
  <si>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</si>
  <si>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</si>
  <si>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</si>
  <si>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</si>
  <si>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</si>
  <si>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</si>
  <si>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</si>
  <si>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</si>
  <si>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First 15 years</t>
  </si>
  <si>
    <t>Second 15 years</t>
  </si>
  <si>
    <t>Third 10 years</t>
  </si>
  <si>
    <t>Second 10 years</t>
  </si>
  <si>
    <t>First 10 years</t>
  </si>
  <si>
    <t>FYE 2024</t>
  </si>
  <si>
    <t>FYE 2025</t>
  </si>
  <si>
    <t>FYE 2026</t>
  </si>
  <si>
    <t>FYE 2027</t>
  </si>
  <si>
    <t>FYE 2028</t>
  </si>
  <si>
    <t>FYE 2029</t>
  </si>
  <si>
    <t>FYE 2030</t>
  </si>
  <si>
    <t>FYE 2031</t>
  </si>
  <si>
    <t>FYE 2032</t>
  </si>
  <si>
    <t>FYE 2033</t>
  </si>
  <si>
    <t>FYE 2034</t>
  </si>
  <si>
    <t>FYE 2035</t>
  </si>
  <si>
    <t>FYE 2036</t>
  </si>
  <si>
    <t>FYE 2037</t>
  </si>
  <si>
    <t>FYE 2038</t>
  </si>
  <si>
    <t>FYE 2039</t>
  </si>
  <si>
    <t>FYE 2040</t>
  </si>
  <si>
    <t>FYE 2041</t>
  </si>
  <si>
    <t>FYE 2042</t>
  </si>
  <si>
    <t>FYE 2043</t>
  </si>
  <si>
    <t>FYE 2044</t>
  </si>
  <si>
    <t>FYE 2045</t>
  </si>
  <si>
    <t>FYE 2046</t>
  </si>
  <si>
    <t>FYE 2047</t>
  </si>
  <si>
    <t>FYE 2048</t>
  </si>
  <si>
    <t>FYE 2049</t>
  </si>
  <si>
    <t>FYE 2050</t>
  </si>
  <si>
    <t>FYE 2051</t>
  </si>
  <si>
    <t>FYE 2052</t>
  </si>
  <si>
    <t>FYE 2053</t>
  </si>
  <si>
    <t>FYE 2054</t>
  </si>
  <si>
    <t>FYE 2055</t>
  </si>
  <si>
    <t>FYE 2056</t>
  </si>
  <si>
    <t>FYE 2057</t>
  </si>
  <si>
    <t>FYE 2058</t>
  </si>
  <si>
    <t>FYE 2059</t>
  </si>
  <si>
    <t>FYE 2060</t>
  </si>
  <si>
    <t>FYE 2061</t>
  </si>
  <si>
    <t>FYE 2062</t>
  </si>
  <si>
    <t>FYE 2063</t>
  </si>
  <si>
    <t>First 20 Years</t>
  </si>
  <si>
    <t>Apparatus/Equipment ID</t>
  </si>
  <si>
    <t>Reserve Amount Each Year</t>
  </si>
  <si>
    <t>Maintenance &amp; Repairs $10K+</t>
  </si>
  <si>
    <t>Grader</t>
  </si>
  <si>
    <t>Excavator</t>
  </si>
  <si>
    <t>Front End Loader</t>
  </si>
  <si>
    <t>Water Truck</t>
  </si>
  <si>
    <t>20-Ton Trailer</t>
  </si>
  <si>
    <t>Dodge Ram 5500</t>
  </si>
  <si>
    <t>UtilityTrailer</t>
  </si>
  <si>
    <t>30 years</t>
  </si>
  <si>
    <t>25 years</t>
  </si>
  <si>
    <t>20 years</t>
  </si>
  <si>
    <t>Chevy 6500 HD</t>
  </si>
  <si>
    <t>w/Plow+Wing</t>
  </si>
  <si>
    <t>w/Plow System</t>
  </si>
  <si>
    <t>Skid Steer</t>
  </si>
  <si>
    <t>w/snowblower</t>
  </si>
  <si>
    <t>Mower Tractor</t>
  </si>
  <si>
    <t>TRACKLESS</t>
  </si>
  <si>
    <t>Riding Mower</t>
  </si>
  <si>
    <t>w/Leaf Bagger</t>
  </si>
  <si>
    <t>Grader with Roller</t>
  </si>
  <si>
    <t>Quad Cab Pick Up</t>
  </si>
  <si>
    <t>20-Ton Equipment Trailer</t>
  </si>
  <si>
    <t>Chevy 6500 HD Dump Truck</t>
  </si>
  <si>
    <t>Dodge Ram 5500 Dump Truck</t>
  </si>
  <si>
    <t>Tandem Dump Truck</t>
  </si>
  <si>
    <t>Riding Mower w/leaf bagger</t>
  </si>
  <si>
    <t>Wood Chipper</t>
  </si>
  <si>
    <t>Mower Tractor w/over the rail</t>
  </si>
  <si>
    <t>Trackless</t>
  </si>
  <si>
    <t>CAT Backhoe</t>
  </si>
  <si>
    <t>2019 Tandem Dump Trk</t>
  </si>
  <si>
    <t>Rate of Inflation - 1.0%</t>
  </si>
  <si>
    <t>Castleton Highway Department - Calculations to replace Vehicles, Equipment, and Capital Maintenance based on a 1% annual inflation rate</t>
  </si>
  <si>
    <t xml:space="preserve"> </t>
  </si>
  <si>
    <t>Medium Duty Utility Trailer</t>
  </si>
  <si>
    <t>2024 Tandem Dump Trk</t>
  </si>
  <si>
    <t>First 7 years</t>
  </si>
  <si>
    <t>Bobcat Skid Steer</t>
  </si>
  <si>
    <t>REMOVE</t>
  </si>
  <si>
    <t>Second 7 years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</si>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</sst>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9" fontId="0" fillId="0" borderId="0" xfId="0" applyNumberFormat="1"/>
    <xf numFmtId="44" fontId="0" fillId="0" borderId="0" xfId="0" applyNumberFormat="1"/>
    <xf numFmtId="0" fontId="1" fillId="0" borderId="0" xfId="0" applyFont="1"/>
    <xf numFmtId="0" fontId="3" fillId="0" borderId="0" xfId="0" applyFont="1"/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right"/>
    </xf>
    <xf numFmtId="9" fontId="0" fillId="2" borderId="0" xfId="0" applyNumberFormat="1" applyFill="1" applyAlignment="1">
      <alignment horizontal="left"/>
    </xf>
    <xf numFmtId="0" fontId="1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left"/>
    </xf>
    <xf numFmtId="0" fontId="0" fillId="0" borderId="1" xfId="0" applyBorder="1"/>
    <xf numFmtId="44" fontId="0" fillId="0" borderId="1" xfId="0" applyNumberFormat="1" applyBorder="1"/>
    <xf numFmtId="0" fontId="0" fillId="2" borderId="0" xfId="0" applyFill="1"/>
    <xf numFmtId="44" fontId="0" fillId="2" borderId="0" xfId="0" applyNumberFormat="1" applyFill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164" fontId="0" fillId="0" borderId="1" xfId="0" applyNumberFormat="1" applyBorder="1"/>
    <xf numFmtId="6" fontId="0" fillId="0" borderId="0" xfId="0" applyNumberFormat="1" applyAlignment="1">
      <alignment horizontal="center" vertical="center"/>
    </xf>
    <xf numFmtId="9" fontId="7" fillId="0" borderId="0" xfId="0" applyNumberFormat="1" applyFont="1" applyAlignment="1">
      <alignment horizontal="left"/>
    </xf>
    <xf numFmtId="0" fontId="6" fillId="0" borderId="0" xfId="0" applyFont="1"/>
    <xf numFmtId="44" fontId="0" fillId="0" borderId="2" xfId="0" applyNumberFormat="1" applyBorder="1"/>
    <xf numFmtId="164" fontId="10" fillId="0" borderId="0" xfId="0" applyNumberFormat="1" applyFont="1" applyAlignment="1">
      <alignment horizontal="center" vertical="center"/>
    </xf>
    <xf numFmtId="0" fontId="11" fillId="3" borderId="0" xfId="0" applyFont="1" applyFill="1" applyAlignment="1">
      <alignment vertical="center"/>
    </xf>
    <xf numFmtId="9" fontId="12" fillId="0" borderId="0" xfId="0" applyNumberFormat="1" applyFont="1" applyAlignment="1">
      <alignment horizontal="center" vertical="center"/>
    </xf>
    <xf numFmtId="9" fontId="13" fillId="0" borderId="0" xfId="0" applyNumberFormat="1" applyFont="1" applyAlignment="1">
      <alignment horizontal="left"/>
    </xf>
    <xf numFmtId="9" fontId="13" fillId="0" borderId="0" xfId="0" applyNumberFormat="1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2" fillId="0" borderId="0" xfId="0" applyFont="1"/>
    <xf numFmtId="0" fontId="14" fillId="0" borderId="0" xfId="0" applyFont="1"/>
    <xf numFmtId="44" fontId="0" fillId="0" borderId="3" xfId="0" applyNumberFormat="1" applyBorder="1"/>
    <xf numFmtId="164" fontId="0" fillId="0" borderId="2" xfId="0" applyNumberFormat="1" applyBorder="1"/>
    <xf numFmtId="44" fontId="0" fillId="0" borderId="4" xfId="0" applyNumberFormat="1" applyBorder="1"/>
    <xf numFmtId="44" fontId="0" fillId="0" borderId="5" xfId="0" applyNumberFormat="1" applyBorder="1"/>
    <xf numFmtId="44" fontId="0" fillId="0" borderId="6" xfId="0" applyNumberFormat="1" applyBorder="1"/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0" fillId="2" borderId="3" xfId="0" applyNumberFormat="1" applyFill="1" applyBorder="1"/>
    <xf numFmtId="44" fontId="0" fillId="2" borderId="2" xfId="0" applyNumberFormat="1" applyFill="1" applyBorder="1"/>
    <xf numFmtId="44" fontId="0" fillId="2" borderId="1" xfId="0" applyNumberFormat="1" applyFill="1" applyBorder="1"/>
    <xf numFmtId="44" fontId="0" fillId="0" borderId="0" xfId="0" applyNumberFormat="1" applyAlignment="1">
      <alignment horizontal="center" vertical="center"/>
    </xf>
    <xf numFmtId="44" fontId="0" fillId="2" borderId="0" xfId="0" applyNumberFormat="1" applyFill="1" applyAlignment="1">
      <alignment horizontal="center" vertical="center"/>
    </xf>
    <xf numFmtId="0" fontId="0" fillId="4" borderId="0" xfId="0" applyFill="1"/>
    <xf numFmtId="44" fontId="0" fillId="4" borderId="0" xfId="0" applyNumberFormat="1" applyFill="1"/>
    <xf numFmtId="44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74C9-B920-4B42-AEB4-536FB4F8CA61}">
  <sheetPr>
    <pageSetUpPr fitToPage="1"/>
  </sheetPr>
  <dimension ref="A1:W95"/>
  <sheetViews>
    <sheetView topLeftCell="K80" workbookViewId="0">
      <selection sqref="A1:T95"/>
    </sheetView>
  </sheetViews>
  <sheetFormatPr defaultRowHeight="14.4" x14ac:dyDescent="0.3"/>
  <cols>
    <col min="1" max="1" width="18.109375" customWidth="1"/>
    <col min="2" max="2" width="13.88671875" bestFit="1" customWidth="1"/>
    <col min="4" max="4" width="19.33203125" bestFit="1" customWidth="1"/>
    <col min="5" max="5" width="15.33203125" bestFit="1" customWidth="1"/>
    <col min="7" max="7" width="20.6640625" bestFit="1" customWidth="1"/>
    <col min="8" max="8" width="14.33203125" customWidth="1"/>
    <col min="10" max="10" width="20.6640625" bestFit="1" customWidth="1"/>
    <col min="11" max="11" width="14.33203125" customWidth="1"/>
    <col min="13" max="13" width="18.5546875" customWidth="1"/>
    <col min="14" max="14" width="14.5546875" customWidth="1"/>
    <col min="16" max="16" width="16" bestFit="1" customWidth="1"/>
    <col min="17" max="17" width="13.6640625" bestFit="1" customWidth="1"/>
    <col min="19" max="19" width="15.88671875" bestFit="1" customWidth="1"/>
    <col min="20" max="20" width="15.44140625" customWidth="1"/>
    <col min="22" max="22" width="17.109375" customWidth="1"/>
    <col min="23" max="23" width="15" customWidth="1"/>
  </cols>
  <sheetData>
    <row r="1" spans="1:23" ht="21" customHeight="1" x14ac:dyDescent="0.3">
      <c r="A1" s="27" t="s">
        <v>115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23" ht="15.6" x14ac:dyDescent="0.3">
      <c r="A2" s="4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3" x14ac:dyDescent="0.3">
      <c r="A3" s="7" t="s">
        <v>114</v>
      </c>
      <c r="B3" s="12"/>
      <c r="C3" s="1">
        <v>1.01</v>
      </c>
    </row>
    <row r="4" spans="1:23" ht="18" x14ac:dyDescent="0.35">
      <c r="A4" s="28" t="s">
        <v>83</v>
      </c>
      <c r="B4" s="29"/>
      <c r="C4" s="30"/>
      <c r="D4" s="31" t="s">
        <v>84</v>
      </c>
      <c r="E4" s="32"/>
      <c r="F4" s="32"/>
      <c r="G4" s="31" t="s">
        <v>85</v>
      </c>
      <c r="H4" s="32"/>
      <c r="I4" s="32"/>
      <c r="J4" s="31" t="s">
        <v>23</v>
      </c>
      <c r="K4" s="32"/>
      <c r="L4" s="32"/>
      <c r="M4" s="31" t="s">
        <v>86</v>
      </c>
      <c r="N4" s="19"/>
      <c r="O4" s="19"/>
      <c r="P4" s="31" t="s">
        <v>89</v>
      </c>
      <c r="Q4" s="32"/>
      <c r="R4" s="32"/>
      <c r="S4" s="31" t="s">
        <v>87</v>
      </c>
      <c r="T4" s="19"/>
      <c r="U4" s="19"/>
      <c r="V4" s="18"/>
    </row>
    <row r="5" spans="1:23" x14ac:dyDescent="0.3">
      <c r="A5" t="s">
        <v>0</v>
      </c>
      <c r="B5" s="2">
        <v>302000</v>
      </c>
      <c r="D5" t="s">
        <v>0</v>
      </c>
      <c r="E5" s="2">
        <v>250000</v>
      </c>
      <c r="G5" t="s">
        <v>0</v>
      </c>
      <c r="H5" s="2">
        <v>140000</v>
      </c>
      <c r="J5" t="s">
        <v>0</v>
      </c>
      <c r="K5" s="2">
        <v>50500</v>
      </c>
      <c r="M5" t="s">
        <v>0</v>
      </c>
      <c r="N5" s="2">
        <v>50000</v>
      </c>
      <c r="P5" t="s">
        <v>0</v>
      </c>
      <c r="Q5" s="2">
        <v>15454</v>
      </c>
      <c r="S5" t="s">
        <v>0</v>
      </c>
      <c r="T5" s="2">
        <v>25000</v>
      </c>
      <c r="W5" s="2"/>
    </row>
    <row r="6" spans="1:23" x14ac:dyDescent="0.3">
      <c r="A6" t="s">
        <v>1</v>
      </c>
      <c r="B6" s="2">
        <f>SUM(B5*C3)</f>
        <v>305020</v>
      </c>
      <c r="D6" t="s">
        <v>1</v>
      </c>
      <c r="E6" s="2">
        <f>SUM(E5*C3)</f>
        <v>252500</v>
      </c>
      <c r="G6" t="s">
        <v>1</v>
      </c>
      <c r="H6" s="2">
        <f>SUM(H5*C3)</f>
        <v>141400</v>
      </c>
      <c r="J6" t="s">
        <v>1</v>
      </c>
      <c r="K6" s="2">
        <f>SUM(K5*C3)</f>
        <v>51005</v>
      </c>
      <c r="M6" t="s">
        <v>1</v>
      </c>
      <c r="N6" s="2">
        <f>SUM(N5*C3)</f>
        <v>50500</v>
      </c>
      <c r="P6" t="s">
        <v>1</v>
      </c>
      <c r="Q6" s="2">
        <f>SUM(Q5*C3)</f>
        <v>15608.54</v>
      </c>
      <c r="S6" t="s">
        <v>1</v>
      </c>
      <c r="T6" s="2">
        <f>SUM(T5*C3)</f>
        <v>25250</v>
      </c>
      <c r="W6" s="2"/>
    </row>
    <row r="7" spans="1:23" x14ac:dyDescent="0.3">
      <c r="A7" t="s">
        <v>2</v>
      </c>
      <c r="B7" s="2">
        <f>SUM(B6*C3)</f>
        <v>308070.2</v>
      </c>
      <c r="D7" t="s">
        <v>2</v>
      </c>
      <c r="E7" s="2">
        <f>SUM(E6*C3)</f>
        <v>255025</v>
      </c>
      <c r="G7" t="s">
        <v>2</v>
      </c>
      <c r="H7" s="2">
        <f>SUM(H6*C3)</f>
        <v>142814</v>
      </c>
      <c r="J7" t="s">
        <v>2</v>
      </c>
      <c r="K7" s="2">
        <f>SUM(K6*C3)</f>
        <v>51515.05</v>
      </c>
      <c r="M7" t="s">
        <v>2</v>
      </c>
      <c r="N7" s="2">
        <f>SUM(N6*C3)</f>
        <v>51005</v>
      </c>
      <c r="P7" t="s">
        <v>2</v>
      </c>
      <c r="Q7" s="2">
        <f>SUM(Q6*C3)</f>
        <v>15764.625400000001</v>
      </c>
      <c r="S7" t="s">
        <v>2</v>
      </c>
      <c r="T7" s="2">
        <f>SUM(T6*C3)</f>
        <v>25502.5</v>
      </c>
      <c r="W7" s="2"/>
    </row>
    <row r="8" spans="1:23" x14ac:dyDescent="0.3">
      <c r="A8" t="s">
        <v>3</v>
      </c>
      <c r="B8" s="2">
        <f>SUM(B7*C3)</f>
        <v>311150.902</v>
      </c>
      <c r="D8" t="s">
        <v>3</v>
      </c>
      <c r="E8" s="2">
        <f>SUM(E6*C3)</f>
        <v>255025</v>
      </c>
      <c r="G8" t="s">
        <v>3</v>
      </c>
      <c r="H8" s="2">
        <f>SUM(H7*C3)</f>
        <v>144242.14000000001</v>
      </c>
      <c r="J8" t="s">
        <v>3</v>
      </c>
      <c r="K8" s="2">
        <f>SUM(K7*C3)</f>
        <v>52030.200500000006</v>
      </c>
      <c r="M8" t="s">
        <v>3</v>
      </c>
      <c r="N8" s="2">
        <f>SUM(N7*C3)</f>
        <v>51515.05</v>
      </c>
      <c r="P8" t="s">
        <v>3</v>
      </c>
      <c r="Q8" s="2">
        <f>SUM(Q7*C3)</f>
        <v>15922.271654</v>
      </c>
      <c r="S8" t="s">
        <v>3</v>
      </c>
      <c r="T8" s="2">
        <f>SUM(T6*C3)</f>
        <v>25502.5</v>
      </c>
      <c r="W8" s="2"/>
    </row>
    <row r="9" spans="1:23" x14ac:dyDescent="0.3">
      <c r="A9" t="s">
        <v>4</v>
      </c>
      <c r="B9" s="2">
        <f>SUM(B8*C3)</f>
        <v>314262.41102</v>
      </c>
      <c r="D9" t="s">
        <v>4</v>
      </c>
      <c r="E9" s="2">
        <f>SUM(E7*C3)</f>
        <v>257575.25</v>
      </c>
      <c r="G9" t="s">
        <v>4</v>
      </c>
      <c r="H9" s="2">
        <f>SUM(H8*C3)</f>
        <v>145684.56140000001</v>
      </c>
      <c r="J9" t="s">
        <v>4</v>
      </c>
      <c r="K9" s="2">
        <f>SUM(K8*C3)</f>
        <v>52550.502505000004</v>
      </c>
      <c r="M9" t="s">
        <v>4</v>
      </c>
      <c r="N9" s="2">
        <f>SUM(N8*C3)</f>
        <v>52030.200500000006</v>
      </c>
      <c r="P9" t="s">
        <v>4</v>
      </c>
      <c r="Q9" s="2">
        <f>SUM(Q8*C3)</f>
        <v>16081.49437054</v>
      </c>
      <c r="S9" t="s">
        <v>4</v>
      </c>
      <c r="T9" s="2">
        <f>SUM(T7*C3)</f>
        <v>25757.525000000001</v>
      </c>
      <c r="W9" s="2"/>
    </row>
    <row r="10" spans="1:23" x14ac:dyDescent="0.3">
      <c r="A10" t="s">
        <v>5</v>
      </c>
      <c r="B10" s="2">
        <f>SUM(B9*C3)</f>
        <v>317405.03513019998</v>
      </c>
      <c r="D10" t="s">
        <v>5</v>
      </c>
      <c r="E10" s="2">
        <f>SUM(E9*C3)</f>
        <v>260151.0025</v>
      </c>
      <c r="G10" t="s">
        <v>5</v>
      </c>
      <c r="H10" s="2">
        <f>SUM(H9*C3)</f>
        <v>147141.407014</v>
      </c>
      <c r="J10" t="s">
        <v>5</v>
      </c>
      <c r="K10" s="2">
        <f>SUM(K9*C3)</f>
        <v>53076.007530050003</v>
      </c>
      <c r="M10" t="s">
        <v>5</v>
      </c>
      <c r="N10" s="2">
        <f>SUM(N9*C3)</f>
        <v>52550.502505000004</v>
      </c>
      <c r="P10" t="s">
        <v>5</v>
      </c>
      <c r="Q10" s="2">
        <f>SUM(Q9*C3)</f>
        <v>16242.3093142454</v>
      </c>
      <c r="S10" t="s">
        <v>5</v>
      </c>
      <c r="T10" s="2">
        <f>SUM(T9*C3)</f>
        <v>26015.100250000003</v>
      </c>
      <c r="W10" s="2"/>
    </row>
    <row r="11" spans="1:23" x14ac:dyDescent="0.3">
      <c r="A11" t="s">
        <v>6</v>
      </c>
      <c r="B11" s="2">
        <f>SUM(B10*C3)</f>
        <v>320579.085481502</v>
      </c>
      <c r="D11" t="s">
        <v>6</v>
      </c>
      <c r="E11" s="2">
        <f>SUM(E10*C3)</f>
        <v>262752.51252500003</v>
      </c>
      <c r="G11" t="s">
        <v>6</v>
      </c>
      <c r="H11" s="2">
        <f>SUM(H10*C3)</f>
        <v>148612.82108413999</v>
      </c>
      <c r="J11" t="s">
        <v>6</v>
      </c>
      <c r="K11" s="2">
        <f>SUM(K10*C3)</f>
        <v>53606.767605350506</v>
      </c>
      <c r="M11" t="s">
        <v>6</v>
      </c>
      <c r="N11" s="2">
        <f>SUM(N10*C3)</f>
        <v>53076.007530050003</v>
      </c>
      <c r="P11" t="s">
        <v>6</v>
      </c>
      <c r="Q11" s="2">
        <f>SUM(Q10*C3)</f>
        <v>16404.732407387855</v>
      </c>
      <c r="S11" t="s">
        <v>6</v>
      </c>
      <c r="T11" s="2">
        <f>SUM(T10*C3)</f>
        <v>26275.251252500002</v>
      </c>
      <c r="W11" s="2"/>
    </row>
    <row r="12" spans="1:23" x14ac:dyDescent="0.3">
      <c r="A12" t="s">
        <v>7</v>
      </c>
      <c r="B12" s="2">
        <f>SUM(B11*C3)</f>
        <v>323784.87633631704</v>
      </c>
      <c r="D12" t="s">
        <v>7</v>
      </c>
      <c r="E12" s="2">
        <f>SUM(E11*C3)</f>
        <v>265380.03765025001</v>
      </c>
      <c r="G12" t="s">
        <v>7</v>
      </c>
      <c r="H12" s="2">
        <f>SUM(H11*C3)</f>
        <v>150098.94929498137</v>
      </c>
      <c r="J12" t="s">
        <v>7</v>
      </c>
      <c r="K12" s="2">
        <f>SUM(K11*C3)</f>
        <v>54142.835281404012</v>
      </c>
      <c r="M12" t="s">
        <v>7</v>
      </c>
      <c r="N12" s="2">
        <f>SUM(N11*C3)</f>
        <v>53606.767605350506</v>
      </c>
      <c r="P12" t="s">
        <v>7</v>
      </c>
      <c r="Q12" s="2">
        <f>SUM(Q11*C3)</f>
        <v>16568.779731461735</v>
      </c>
      <c r="S12" t="s">
        <v>7</v>
      </c>
      <c r="T12" s="2">
        <f>SUM(T11*C3)</f>
        <v>26538.003765025001</v>
      </c>
      <c r="W12" s="2"/>
    </row>
    <row r="13" spans="1:23" x14ac:dyDescent="0.3">
      <c r="A13" t="s">
        <v>8</v>
      </c>
      <c r="B13" s="2">
        <f>SUM(B12*C3)</f>
        <v>327022.72509968019</v>
      </c>
      <c r="D13" t="s">
        <v>8</v>
      </c>
      <c r="E13" s="2">
        <f>SUM(E12*C3)</f>
        <v>268033.83802675252</v>
      </c>
      <c r="G13" t="s">
        <v>8</v>
      </c>
      <c r="H13" s="2">
        <f>SUM(H12*C3)</f>
        <v>151599.9387879312</v>
      </c>
      <c r="J13" t="s">
        <v>8</v>
      </c>
      <c r="K13" s="2">
        <f>SUM(K12*C3)</f>
        <v>54684.263634218056</v>
      </c>
      <c r="M13" t="s">
        <v>8</v>
      </c>
      <c r="N13" s="2">
        <f>SUM(N12*C3)</f>
        <v>54142.835281404012</v>
      </c>
      <c r="P13" t="s">
        <v>8</v>
      </c>
      <c r="Q13" s="2">
        <f>SUM(Q12*C3)</f>
        <v>16734.467528776353</v>
      </c>
      <c r="S13" t="s">
        <v>8</v>
      </c>
      <c r="T13" s="2">
        <f>SUM(T12*C3)</f>
        <v>26803.383802675253</v>
      </c>
      <c r="W13" s="2"/>
    </row>
    <row r="14" spans="1:23" ht="15" thickBot="1" x14ac:dyDescent="0.35">
      <c r="A14" t="s">
        <v>9</v>
      </c>
      <c r="B14" s="2">
        <f>SUM(B13*C3)</f>
        <v>330292.95235067699</v>
      </c>
      <c r="D14" t="s">
        <v>9</v>
      </c>
      <c r="E14" s="2">
        <f>SUM(E13*C3)</f>
        <v>270714.17640702007</v>
      </c>
      <c r="G14" t="s">
        <v>9</v>
      </c>
      <c r="H14" s="2">
        <f>SUM(H13*C3)</f>
        <v>153115.9381758105</v>
      </c>
      <c r="J14" s="13" t="s">
        <v>9</v>
      </c>
      <c r="K14" s="14">
        <f>SUM(K13*C3)</f>
        <v>55231.106270560238</v>
      </c>
      <c r="M14" t="s">
        <v>9</v>
      </c>
      <c r="N14" s="2">
        <f>SUM(N13*C3)</f>
        <v>54684.263634218056</v>
      </c>
      <c r="P14" s="13" t="s">
        <v>9</v>
      </c>
      <c r="Q14" s="14">
        <f>SUM(Q13*C3)</f>
        <v>16901.812204064117</v>
      </c>
      <c r="S14" t="s">
        <v>9</v>
      </c>
      <c r="T14" s="2">
        <f>SUM(T13*C3)</f>
        <v>27071.417640702006</v>
      </c>
      <c r="W14" s="2"/>
    </row>
    <row r="15" spans="1:23" x14ac:dyDescent="0.3">
      <c r="A15" t="s">
        <v>10</v>
      </c>
      <c r="B15" s="2">
        <f>SUM(B14*C3)</f>
        <v>333595.88187418377</v>
      </c>
      <c r="D15" t="s">
        <v>10</v>
      </c>
      <c r="E15" s="2">
        <f>SUM(E14*C3)</f>
        <v>273421.31817109027</v>
      </c>
      <c r="G15" t="s">
        <v>10</v>
      </c>
      <c r="H15" s="2">
        <f>SUM(H14*C3)</f>
        <v>154647.0975575686</v>
      </c>
      <c r="K15" s="2"/>
      <c r="M15" t="s">
        <v>10</v>
      </c>
      <c r="N15" s="2">
        <f>SUM(N14*C3)</f>
        <v>55231.106270560238</v>
      </c>
      <c r="S15" t="s">
        <v>10</v>
      </c>
      <c r="T15" s="2">
        <f>SUM(T14*C3)</f>
        <v>27342.131817109028</v>
      </c>
      <c r="W15" s="2"/>
    </row>
    <row r="16" spans="1:23" x14ac:dyDescent="0.3">
      <c r="A16" t="s">
        <v>11</v>
      </c>
      <c r="B16" s="2">
        <f>SUM(B15*C3)</f>
        <v>336931.84069292562</v>
      </c>
      <c r="D16" t="s">
        <v>11</v>
      </c>
      <c r="E16" s="2">
        <f>SUM(E15*C3)</f>
        <v>276155.53135280119</v>
      </c>
      <c r="G16" t="s">
        <v>11</v>
      </c>
      <c r="H16" s="2">
        <f>SUM(H15*C3)</f>
        <v>156193.56853314428</v>
      </c>
      <c r="J16" s="15" t="s">
        <v>38</v>
      </c>
      <c r="K16" s="16">
        <f>SUM(K14/10)</f>
        <v>5523.110627056024</v>
      </c>
      <c r="M16" t="s">
        <v>11</v>
      </c>
      <c r="N16" s="2">
        <f>SUM(N15*C3)</f>
        <v>55783.417333265839</v>
      </c>
      <c r="P16" s="15" t="s">
        <v>38</v>
      </c>
      <c r="Q16" s="16">
        <f>SUM(Q14/10)</f>
        <v>1690.1812204064117</v>
      </c>
      <c r="S16" t="s">
        <v>11</v>
      </c>
      <c r="T16" s="2">
        <f>SUM(T15*C3)</f>
        <v>27615.553135280119</v>
      </c>
      <c r="W16" s="2"/>
    </row>
    <row r="17" spans="1:23" x14ac:dyDescent="0.3">
      <c r="A17" t="s">
        <v>12</v>
      </c>
      <c r="B17" s="2">
        <f>SUM(B16*C3)</f>
        <v>340301.15909985488</v>
      </c>
      <c r="D17" t="s">
        <v>12</v>
      </c>
      <c r="E17" s="2">
        <f>SUM(E16*C3)</f>
        <v>278917.08666632918</v>
      </c>
      <c r="G17" t="s">
        <v>12</v>
      </c>
      <c r="H17" s="2">
        <f>SUM(H16*C3)</f>
        <v>157755.50421847572</v>
      </c>
      <c r="J17" t="s">
        <v>0</v>
      </c>
      <c r="K17" s="2">
        <v>55231.11</v>
      </c>
      <c r="M17" t="s">
        <v>12</v>
      </c>
      <c r="N17" s="2">
        <f>SUM(N16*C3)</f>
        <v>56341.251506598499</v>
      </c>
      <c r="P17" t="s">
        <v>0</v>
      </c>
      <c r="Q17" s="2">
        <f>SUM(Q14*C3)</f>
        <v>17070.830326104759</v>
      </c>
      <c r="S17" t="s">
        <v>12</v>
      </c>
      <c r="T17" s="2">
        <f>SUM(T16*C3)</f>
        <v>27891.70866663292</v>
      </c>
      <c r="W17" s="2"/>
    </row>
    <row r="18" spans="1:23" x14ac:dyDescent="0.3">
      <c r="A18" t="s">
        <v>13</v>
      </c>
      <c r="B18" s="2">
        <f>SUM(B17*C3)</f>
        <v>343704.17069085344</v>
      </c>
      <c r="D18" t="s">
        <v>13</v>
      </c>
      <c r="E18" s="2">
        <f>SUM(E17*C3)</f>
        <v>281706.25753299246</v>
      </c>
      <c r="G18" t="s">
        <v>13</v>
      </c>
      <c r="H18" s="2">
        <f>SUM(H17*C3)</f>
        <v>159333.05926066049</v>
      </c>
      <c r="J18" t="s">
        <v>1</v>
      </c>
      <c r="K18" s="2">
        <f>SUM(K17*C3)</f>
        <v>55783.4211</v>
      </c>
      <c r="M18" t="s">
        <v>13</v>
      </c>
      <c r="N18" s="2">
        <f>SUM(N17*C3)</f>
        <v>56904.664021664481</v>
      </c>
      <c r="P18" t="s">
        <v>1</v>
      </c>
      <c r="Q18" s="2">
        <f>SUM(Q17*C3)</f>
        <v>17241.538629365805</v>
      </c>
      <c r="S18" t="s">
        <v>13</v>
      </c>
      <c r="T18" s="2">
        <f>SUM(T17*C3)</f>
        <v>28170.625753299249</v>
      </c>
      <c r="W18" s="2"/>
    </row>
    <row r="19" spans="1:23" ht="15" thickBot="1" x14ac:dyDescent="0.35">
      <c r="A19" t="s">
        <v>14</v>
      </c>
      <c r="B19" s="2">
        <f>SUM(B18*C3)</f>
        <v>347141.21239776199</v>
      </c>
      <c r="D19" t="s">
        <v>14</v>
      </c>
      <c r="E19" s="2">
        <f>SUM(E18*C3)</f>
        <v>284523.32010832237</v>
      </c>
      <c r="G19" t="s">
        <v>14</v>
      </c>
      <c r="H19" s="2">
        <f>SUM(H18*C3)</f>
        <v>160926.38985326709</v>
      </c>
      <c r="J19" t="s">
        <v>2</v>
      </c>
      <c r="K19" s="2">
        <f>SUM(K18*C3)</f>
        <v>56341.255311000001</v>
      </c>
      <c r="M19" t="s">
        <v>14</v>
      </c>
      <c r="N19" s="2">
        <f>SUM(N18*C3)</f>
        <v>57473.710661881123</v>
      </c>
      <c r="P19" t="s">
        <v>2</v>
      </c>
      <c r="Q19" s="2">
        <f>SUM(Q18*C3)</f>
        <v>17413.954015659463</v>
      </c>
      <c r="S19" s="13" t="s">
        <v>14</v>
      </c>
      <c r="T19" s="14">
        <f>SUM(T18*C3)</f>
        <v>28452.33201083224</v>
      </c>
      <c r="W19" s="2"/>
    </row>
    <row r="20" spans="1:23" x14ac:dyDescent="0.3">
      <c r="A20" t="s">
        <v>18</v>
      </c>
      <c r="B20" s="2">
        <f>SUM(B19*C3)</f>
        <v>350612.62452173961</v>
      </c>
      <c r="D20" t="s">
        <v>18</v>
      </c>
      <c r="E20" s="2">
        <f>SUM(E19*C3)</f>
        <v>287368.55330940557</v>
      </c>
      <c r="G20" t="s">
        <v>18</v>
      </c>
      <c r="H20" s="2">
        <f>SUM(H19*C3)</f>
        <v>162535.65375179975</v>
      </c>
      <c r="J20" t="s">
        <v>3</v>
      </c>
      <c r="K20" s="2">
        <f>SUM(K19*C3)</f>
        <v>56904.667864110001</v>
      </c>
      <c r="M20" t="s">
        <v>18</v>
      </c>
      <c r="N20" s="2">
        <f>SUM(N19*C3)</f>
        <v>58048.447768499937</v>
      </c>
      <c r="P20" t="s">
        <v>3</v>
      </c>
      <c r="Q20" s="2">
        <f>SUM(Q17*C3)</f>
        <v>17241.538629365805</v>
      </c>
      <c r="W20" s="2"/>
    </row>
    <row r="21" spans="1:23" x14ac:dyDescent="0.3">
      <c r="A21" t="s">
        <v>19</v>
      </c>
      <c r="B21" s="2">
        <f>SUM(B20*C3)</f>
        <v>354118.750766957</v>
      </c>
      <c r="D21" t="s">
        <v>19</v>
      </c>
      <c r="E21" s="2">
        <f>SUM(E20*C3)</f>
        <v>290242.23884249962</v>
      </c>
      <c r="G21" t="s">
        <v>19</v>
      </c>
      <c r="H21" s="2">
        <f>SUM(H20*C3)</f>
        <v>164161.01028931775</v>
      </c>
      <c r="J21" t="s">
        <v>4</v>
      </c>
      <c r="K21" s="2">
        <f>SUM(K20*C3)</f>
        <v>57473.714542751099</v>
      </c>
      <c r="M21" t="s">
        <v>19</v>
      </c>
      <c r="N21" s="2">
        <f>SUM(N20*C3)</f>
        <v>58628.932246184937</v>
      </c>
      <c r="P21" t="s">
        <v>4</v>
      </c>
      <c r="Q21" s="2">
        <f>SUM(Q18*C3)</f>
        <v>17413.954015659463</v>
      </c>
      <c r="S21" s="15" t="s">
        <v>34</v>
      </c>
      <c r="T21" s="16">
        <f>SUM(T19/15)</f>
        <v>1896.8221340554826</v>
      </c>
      <c r="W21" s="2"/>
    </row>
    <row r="22" spans="1:23" x14ac:dyDescent="0.3">
      <c r="A22" t="s">
        <v>20</v>
      </c>
      <c r="B22" s="2">
        <f>SUM(B21*C3)</f>
        <v>357659.93827462656</v>
      </c>
      <c r="D22" t="s">
        <v>20</v>
      </c>
      <c r="E22" s="2">
        <f>SUM(E21*C3)</f>
        <v>293144.6612309246</v>
      </c>
      <c r="G22" t="s">
        <v>20</v>
      </c>
      <c r="H22" s="2">
        <f>SUM(H21*C3)</f>
        <v>165802.62039221093</v>
      </c>
      <c r="J22" t="s">
        <v>5</v>
      </c>
      <c r="K22" s="2">
        <f>SUM(K21*C3)</f>
        <v>58048.451688178611</v>
      </c>
      <c r="M22" t="s">
        <v>20</v>
      </c>
      <c r="N22" s="2">
        <f>SUM(N21*C3)</f>
        <v>59215.22156864679</v>
      </c>
      <c r="P22" t="s">
        <v>5</v>
      </c>
      <c r="Q22" s="2">
        <f>SUM(Q19*C3)</f>
        <v>17588.093555816056</v>
      </c>
      <c r="S22" t="s">
        <v>0</v>
      </c>
      <c r="T22" s="2">
        <f>SUM(T19*C3)</f>
        <v>28736.855330940562</v>
      </c>
      <c r="W22" s="2"/>
    </row>
    <row r="23" spans="1:23" x14ac:dyDescent="0.3">
      <c r="A23" t="s">
        <v>21</v>
      </c>
      <c r="B23" s="2">
        <f>SUM(B22*C3)</f>
        <v>361236.53765737283</v>
      </c>
      <c r="D23" t="s">
        <v>21</v>
      </c>
      <c r="E23" s="2">
        <f>SUM(E22*C3)</f>
        <v>296076.10784323385</v>
      </c>
      <c r="G23" t="s">
        <v>21</v>
      </c>
      <c r="H23" s="2">
        <f>SUM(H22*C3)</f>
        <v>167460.64659613304</v>
      </c>
      <c r="J23" t="s">
        <v>6</v>
      </c>
      <c r="K23" s="2">
        <f>SUM(K22*C3)</f>
        <v>58628.936205060396</v>
      </c>
      <c r="M23" t="s">
        <v>21</v>
      </c>
      <c r="N23" s="2">
        <f>SUM(N22*C3)</f>
        <v>59807.373784333256</v>
      </c>
      <c r="P23" t="s">
        <v>6</v>
      </c>
      <c r="Q23" s="2">
        <f>SUM(Q20*C3)</f>
        <v>17413.954015659463</v>
      </c>
      <c r="S23" t="s">
        <v>1</v>
      </c>
      <c r="T23" s="2">
        <f>SUM(T22*C3)</f>
        <v>29024.223884249968</v>
      </c>
      <c r="W23" s="2"/>
    </row>
    <row r="24" spans="1:23" ht="15" thickBot="1" x14ac:dyDescent="0.35">
      <c r="A24" t="s">
        <v>22</v>
      </c>
      <c r="B24" s="2">
        <f>SUM(B23*C3)</f>
        <v>364848.90303394658</v>
      </c>
      <c r="D24" t="s">
        <v>22</v>
      </c>
      <c r="E24" s="2">
        <f>SUM(E23*C3)</f>
        <v>299036.86892166617</v>
      </c>
      <c r="G24" s="13" t="s">
        <v>22</v>
      </c>
      <c r="H24" s="14">
        <f>SUM(H23*C3)</f>
        <v>169135.25306209436</v>
      </c>
      <c r="J24" t="s">
        <v>7</v>
      </c>
      <c r="K24" s="2">
        <f>SUM(K23*C3)</f>
        <v>59215.225567111003</v>
      </c>
      <c r="M24" s="13" t="s">
        <v>22</v>
      </c>
      <c r="N24" s="14">
        <f>SUM(N23*C3)</f>
        <v>60405.44752217659</v>
      </c>
      <c r="P24" t="s">
        <v>7</v>
      </c>
      <c r="Q24" s="2">
        <f>SUM(Q21*C3)</f>
        <v>17588.093555816056</v>
      </c>
      <c r="S24" t="s">
        <v>2</v>
      </c>
      <c r="T24" s="2">
        <f>SUM(T23*C3)</f>
        <v>29314.466123092468</v>
      </c>
      <c r="W24" s="2"/>
    </row>
    <row r="25" spans="1:23" x14ac:dyDescent="0.3">
      <c r="A25" t="s">
        <v>24</v>
      </c>
      <c r="B25" s="2">
        <f>SUM(B24*C3)</f>
        <v>368497.39206428605</v>
      </c>
      <c r="D25" t="s">
        <v>24</v>
      </c>
      <c r="E25" s="2">
        <f>SUM(E24*C3)</f>
        <v>302027.23761088285</v>
      </c>
      <c r="J25" t="s">
        <v>8</v>
      </c>
      <c r="K25" s="2">
        <f>SUM(K24*C3)</f>
        <v>59807.377822782117</v>
      </c>
      <c r="N25" s="2"/>
      <c r="P25" t="s">
        <v>8</v>
      </c>
      <c r="Q25" s="2">
        <f>SUM(Q22*C3)</f>
        <v>17763.974491374218</v>
      </c>
      <c r="S25" t="s">
        <v>3</v>
      </c>
      <c r="T25" s="2">
        <f>SUM(T24*C3)</f>
        <v>29607.610784323395</v>
      </c>
      <c r="W25" s="2"/>
    </row>
    <row r="26" spans="1:23" ht="15" thickBot="1" x14ac:dyDescent="0.35">
      <c r="A26" t="s">
        <v>25</v>
      </c>
      <c r="B26" s="2">
        <f>SUM(B25*C3)</f>
        <v>372182.36598492891</v>
      </c>
      <c r="D26" t="s">
        <v>25</v>
      </c>
      <c r="E26" s="2">
        <f>SUM(E25*C3)</f>
        <v>305047.5099869917</v>
      </c>
      <c r="G26" s="15" t="s">
        <v>92</v>
      </c>
      <c r="H26" s="16">
        <f>SUM(H24/20)</f>
        <v>8456.7626531047172</v>
      </c>
      <c r="J26" s="13" t="s">
        <v>9</v>
      </c>
      <c r="K26" s="14">
        <f>SUM(K25*C3)</f>
        <v>60405.45160100994</v>
      </c>
      <c r="M26" s="15" t="s">
        <v>79</v>
      </c>
      <c r="N26" s="16">
        <f>SUM(N24/20)</f>
        <v>3020.2723761088296</v>
      </c>
      <c r="P26" s="13" t="s">
        <v>9</v>
      </c>
      <c r="Q26" s="14">
        <f>SUM(Q23*C3)</f>
        <v>17588.093555816056</v>
      </c>
      <c r="S26" t="s">
        <v>4</v>
      </c>
      <c r="T26" s="2">
        <f>SUM(T25*C3)</f>
        <v>29903.686892166628</v>
      </c>
      <c r="W26" s="2"/>
    </row>
    <row r="27" spans="1:23" x14ac:dyDescent="0.3">
      <c r="A27" t="s">
        <v>26</v>
      </c>
      <c r="B27" s="2">
        <f>SUM(B26*C3)</f>
        <v>375904.18964477821</v>
      </c>
      <c r="D27" t="s">
        <v>26</v>
      </c>
      <c r="E27" s="2">
        <f>SUM(E26*C3)</f>
        <v>308097.98508686165</v>
      </c>
      <c r="S27" t="s">
        <v>5</v>
      </c>
      <c r="T27" s="2">
        <f>SUM(T26*C3)</f>
        <v>30202.723761088295</v>
      </c>
      <c r="W27" s="2"/>
    </row>
    <row r="28" spans="1:23" x14ac:dyDescent="0.3">
      <c r="A28" t="s">
        <v>27</v>
      </c>
      <c r="B28" s="2">
        <f>SUM(B27*C3)</f>
        <v>379663.23154122598</v>
      </c>
      <c r="D28" t="s">
        <v>27</v>
      </c>
      <c r="E28" s="2">
        <f>SUM(E27*C3)</f>
        <v>311178.96493773028</v>
      </c>
      <c r="H28" s="2"/>
      <c r="J28" s="15" t="s">
        <v>37</v>
      </c>
      <c r="K28" s="16">
        <f>SUM(K26/10)</f>
        <v>6040.5451601009936</v>
      </c>
      <c r="N28" s="2"/>
      <c r="P28" s="15" t="s">
        <v>37</v>
      </c>
      <c r="Q28" s="16">
        <f>SUM(Q26/10)</f>
        <v>1758.8093555816056</v>
      </c>
      <c r="S28" t="s">
        <v>6</v>
      </c>
      <c r="T28" s="2">
        <f>SUM(T27*C3)</f>
        <v>30504.750998699179</v>
      </c>
      <c r="W28" s="2"/>
    </row>
    <row r="29" spans="1:23" x14ac:dyDescent="0.3">
      <c r="A29" t="s">
        <v>28</v>
      </c>
      <c r="B29" s="2">
        <f>SUM(B28*C3)</f>
        <v>383459.86385663826</v>
      </c>
      <c r="D29" t="s">
        <v>28</v>
      </c>
      <c r="E29" s="2">
        <f>SUM(E28*C3)</f>
        <v>314290.75458710757</v>
      </c>
      <c r="H29" s="2"/>
      <c r="N29" s="2"/>
      <c r="P29" t="s">
        <v>0</v>
      </c>
      <c r="Q29" s="2">
        <f>SUM(Q26*C3)</f>
        <v>17763.974491374218</v>
      </c>
      <c r="S29" t="s">
        <v>7</v>
      </c>
      <c r="T29" s="2">
        <f>SUM(T28*C3)</f>
        <v>30809.79850868617</v>
      </c>
      <c r="W29" s="2"/>
    </row>
    <row r="30" spans="1:23" x14ac:dyDescent="0.3">
      <c r="A30" t="s">
        <v>29</v>
      </c>
      <c r="B30" s="2">
        <f>SUM(B29*C3)</f>
        <v>387294.46249520464</v>
      </c>
      <c r="E30" s="2"/>
      <c r="H30" s="2"/>
      <c r="J30" t="s">
        <v>0</v>
      </c>
      <c r="K30" s="2">
        <v>60405.45</v>
      </c>
      <c r="N30" s="2"/>
      <c r="P30" t="s">
        <v>1</v>
      </c>
      <c r="Q30" s="2">
        <f>SUM(Q29*C3)</f>
        <v>17941.614236287962</v>
      </c>
      <c r="S30" t="s">
        <v>8</v>
      </c>
      <c r="T30" s="2">
        <f>SUM(T29*C3)</f>
        <v>31117.896493773031</v>
      </c>
      <c r="W30" s="2"/>
    </row>
    <row r="31" spans="1:23" x14ac:dyDescent="0.3">
      <c r="A31" t="s">
        <v>30</v>
      </c>
      <c r="B31" s="2">
        <f>SUM(B30*C3)</f>
        <v>391167.40712015668</v>
      </c>
      <c r="D31" s="15" t="s">
        <v>91</v>
      </c>
      <c r="E31" s="16">
        <f>SUM(E29/25)</f>
        <v>12571.630183484303</v>
      </c>
      <c r="H31" s="2"/>
      <c r="J31" t="s">
        <v>1</v>
      </c>
      <c r="K31" s="2">
        <f>SUM(K30*C3)</f>
        <v>61009.504499999995</v>
      </c>
      <c r="N31" s="2"/>
      <c r="P31" t="s">
        <v>2</v>
      </c>
      <c r="Q31" s="2">
        <f>SUM(Q30*C3)</f>
        <v>18121.030378650841</v>
      </c>
      <c r="S31" t="s">
        <v>9</v>
      </c>
      <c r="T31" s="2">
        <f>SUM(T30*C3)</f>
        <v>31429.075458710762</v>
      </c>
      <c r="W31" s="2"/>
    </row>
    <row r="32" spans="1:23" x14ac:dyDescent="0.3">
      <c r="A32" t="s">
        <v>31</v>
      </c>
      <c r="B32" s="2">
        <f>SUM(B31*C3)</f>
        <v>395079.08119135827</v>
      </c>
      <c r="E32" s="2"/>
      <c r="H32" s="2"/>
      <c r="J32" t="s">
        <v>2</v>
      </c>
      <c r="K32" s="2">
        <f>SUM(K31*C3)</f>
        <v>61619.599544999997</v>
      </c>
      <c r="N32" s="2"/>
      <c r="P32" t="s">
        <v>3</v>
      </c>
      <c r="Q32" s="2">
        <f>SUM(Q29*C3)</f>
        <v>17941.614236287962</v>
      </c>
      <c r="S32" t="s">
        <v>10</v>
      </c>
      <c r="T32" s="2">
        <f>SUM(T31*C3)</f>
        <v>31743.366213297872</v>
      </c>
      <c r="W32" s="2"/>
    </row>
    <row r="33" spans="1:23" x14ac:dyDescent="0.3">
      <c r="A33" t="s">
        <v>32</v>
      </c>
      <c r="B33" s="2">
        <f>SUM(B32*C3)</f>
        <v>399029.87200327188</v>
      </c>
      <c r="E33" s="2"/>
      <c r="H33" s="2"/>
      <c r="J33" t="s">
        <v>3</v>
      </c>
      <c r="K33" s="2">
        <f>SUM(K32*C3)</f>
        <v>62235.795540449995</v>
      </c>
      <c r="N33" s="2"/>
      <c r="P33" t="s">
        <v>4</v>
      </c>
      <c r="Q33" s="2">
        <f>SUM(Q30*C3)</f>
        <v>18121.030378650841</v>
      </c>
      <c r="S33" t="s">
        <v>11</v>
      </c>
      <c r="T33" s="2">
        <f>SUM(T32*C3)</f>
        <v>32060.79987543085</v>
      </c>
      <c r="W33" s="2"/>
    </row>
    <row r="34" spans="1:23" ht="15" thickBot="1" x14ac:dyDescent="0.35">
      <c r="A34" s="13" t="s">
        <v>33</v>
      </c>
      <c r="B34" s="14">
        <f>SUM(B33*C3)</f>
        <v>403020.17072330462</v>
      </c>
      <c r="E34" s="2"/>
      <c r="H34" s="2"/>
      <c r="J34" t="s">
        <v>4</v>
      </c>
      <c r="K34" s="2">
        <f>SUM(K33*C3)</f>
        <v>62858.153495854494</v>
      </c>
      <c r="N34" s="2"/>
      <c r="P34" t="s">
        <v>5</v>
      </c>
      <c r="Q34" s="2">
        <f>SUM(Q31*C3)</f>
        <v>18302.24068243735</v>
      </c>
      <c r="S34" t="s">
        <v>12</v>
      </c>
      <c r="T34" s="2">
        <f>SUM(T33*C3)</f>
        <v>32381.407874185159</v>
      </c>
      <c r="W34" s="2"/>
    </row>
    <row r="35" spans="1:23" x14ac:dyDescent="0.3">
      <c r="B35" s="2"/>
      <c r="C35" s="17"/>
      <c r="E35" s="2"/>
      <c r="F35" s="17"/>
      <c r="H35" s="2"/>
      <c r="I35" s="17"/>
      <c r="J35" t="s">
        <v>5</v>
      </c>
      <c r="K35" s="2">
        <f>SUM(K34*C3)</f>
        <v>63486.735030813041</v>
      </c>
      <c r="N35" s="2"/>
      <c r="P35" t="s">
        <v>6</v>
      </c>
      <c r="Q35" s="2">
        <f>SUM(Q32*C3)</f>
        <v>18121.030378650841</v>
      </c>
      <c r="S35" t="s">
        <v>13</v>
      </c>
      <c r="T35" s="2">
        <f>SUM(T34*C3)</f>
        <v>32705.221952927011</v>
      </c>
    </row>
    <row r="36" spans="1:23" ht="15" thickBot="1" x14ac:dyDescent="0.35">
      <c r="A36" s="15" t="s">
        <v>90</v>
      </c>
      <c r="B36" s="16">
        <f>SUM(B34/30)</f>
        <v>13434.005690776821</v>
      </c>
      <c r="C36" s="3"/>
      <c r="E36" s="2"/>
      <c r="F36" s="3"/>
      <c r="H36" s="2"/>
      <c r="I36" s="3"/>
      <c r="J36" t="s">
        <v>6</v>
      </c>
      <c r="K36" s="2">
        <f>SUM(K35*C3)</f>
        <v>64121.602381121171</v>
      </c>
      <c r="N36" s="2"/>
      <c r="P36" t="s">
        <v>7</v>
      </c>
      <c r="Q36" s="2">
        <f>SUM(Q33*C3)</f>
        <v>18302.24068243735</v>
      </c>
      <c r="S36" s="13" t="s">
        <v>14</v>
      </c>
      <c r="T36" s="14">
        <f>SUM(T35*C3)</f>
        <v>33032.27417245628</v>
      </c>
      <c r="W36" s="2"/>
    </row>
    <row r="37" spans="1:23" x14ac:dyDescent="0.3">
      <c r="B37" s="2"/>
      <c r="C37" s="1"/>
      <c r="E37" s="2"/>
      <c r="H37" s="2"/>
      <c r="J37" t="s">
        <v>7</v>
      </c>
      <c r="K37" s="2">
        <f>SUM(K36*C3)</f>
        <v>64762.818404932383</v>
      </c>
      <c r="N37" s="2"/>
      <c r="P37" t="s">
        <v>8</v>
      </c>
      <c r="Q37" s="2">
        <f>SUM(Q34*C3)</f>
        <v>18485.263089261724</v>
      </c>
    </row>
    <row r="38" spans="1:23" ht="15" thickBot="1" x14ac:dyDescent="0.35">
      <c r="A38" s="6"/>
      <c r="B38" s="5"/>
      <c r="C38" s="1"/>
      <c r="E38" s="2"/>
      <c r="H38" s="2"/>
      <c r="J38" t="s">
        <v>8</v>
      </c>
      <c r="K38" s="2">
        <f>SUM(K37*C3)</f>
        <v>65410.446588981707</v>
      </c>
      <c r="N38" s="2"/>
      <c r="P38" s="13" t="s">
        <v>9</v>
      </c>
      <c r="Q38" s="14">
        <f>SUM(Q35*C3)</f>
        <v>18302.24068243735</v>
      </c>
      <c r="S38" s="15" t="s">
        <v>35</v>
      </c>
      <c r="T38" s="16">
        <f>SUM(T36/15)</f>
        <v>2202.1516114970855</v>
      </c>
    </row>
    <row r="39" spans="1:23" ht="15" thickBot="1" x14ac:dyDescent="0.35">
      <c r="B39" s="2"/>
      <c r="E39" s="2"/>
      <c r="H39" s="2"/>
      <c r="J39" s="13" t="s">
        <v>9</v>
      </c>
      <c r="K39" s="14">
        <f>SUM(K38*C3)</f>
        <v>66064.551054871525</v>
      </c>
      <c r="N39" s="2"/>
    </row>
    <row r="40" spans="1:23" x14ac:dyDescent="0.3">
      <c r="B40" s="2"/>
      <c r="E40" s="2"/>
      <c r="H40" s="2"/>
      <c r="N40" s="2"/>
      <c r="P40" s="15" t="s">
        <v>36</v>
      </c>
      <c r="Q40" s="16">
        <f>SUM(Q38/10)</f>
        <v>1830.224068243735</v>
      </c>
    </row>
    <row r="41" spans="1:23" x14ac:dyDescent="0.3">
      <c r="B41" s="2"/>
      <c r="H41" s="2"/>
      <c r="J41" s="15" t="s">
        <v>36</v>
      </c>
      <c r="K41" s="16">
        <f>SUM(K39/10)</f>
        <v>6606.4551054871527</v>
      </c>
      <c r="N41" s="2"/>
    </row>
    <row r="42" spans="1:23" x14ac:dyDescent="0.3">
      <c r="B42" s="2"/>
      <c r="H42" s="2"/>
      <c r="N42" s="2"/>
    </row>
    <row r="43" spans="1:23" x14ac:dyDescent="0.3">
      <c r="B43" s="2"/>
      <c r="H43" s="2"/>
      <c r="N43" s="2"/>
    </row>
    <row r="44" spans="1:23" x14ac:dyDescent="0.3">
      <c r="B44" s="2"/>
      <c r="N44" s="2"/>
    </row>
    <row r="45" spans="1:23" ht="18" x14ac:dyDescent="0.35">
      <c r="A45" s="28" t="s">
        <v>93</v>
      </c>
      <c r="B45" s="23" t="s">
        <v>94</v>
      </c>
      <c r="D45" s="33" t="s">
        <v>88</v>
      </c>
      <c r="E45" s="24" t="s">
        <v>94</v>
      </c>
      <c r="G45" s="34" t="s">
        <v>118</v>
      </c>
      <c r="H45" s="24" t="s">
        <v>95</v>
      </c>
      <c r="J45" s="34" t="s">
        <v>113</v>
      </c>
      <c r="K45" s="24" t="s">
        <v>95</v>
      </c>
      <c r="M45" s="33" t="s">
        <v>96</v>
      </c>
      <c r="N45" s="24" t="s">
        <v>97</v>
      </c>
      <c r="P45" s="33" t="s">
        <v>100</v>
      </c>
      <c r="Q45" s="24" t="s">
        <v>101</v>
      </c>
      <c r="S45" s="33" t="s">
        <v>109</v>
      </c>
      <c r="T45" s="24"/>
    </row>
    <row r="46" spans="1:23" x14ac:dyDescent="0.3">
      <c r="A46" t="s">
        <v>0</v>
      </c>
      <c r="B46" s="2">
        <v>143500</v>
      </c>
      <c r="D46" t="s">
        <v>0</v>
      </c>
      <c r="E46" s="10">
        <v>180000</v>
      </c>
      <c r="G46" t="s">
        <v>0</v>
      </c>
      <c r="H46" s="10">
        <v>279000</v>
      </c>
      <c r="J46" t="s">
        <v>0</v>
      </c>
      <c r="K46" s="10">
        <v>302117</v>
      </c>
      <c r="M46" t="s">
        <v>0</v>
      </c>
      <c r="N46" s="10">
        <v>75964</v>
      </c>
      <c r="P46" t="s">
        <v>0</v>
      </c>
      <c r="Q46" s="10">
        <v>10000</v>
      </c>
      <c r="S46" t="s">
        <v>0</v>
      </c>
      <c r="T46" s="10">
        <v>54111</v>
      </c>
    </row>
    <row r="47" spans="1:23" x14ac:dyDescent="0.3">
      <c r="A47" t="s">
        <v>1</v>
      </c>
      <c r="B47" s="2">
        <f>SUM(B46*C3)</f>
        <v>144935</v>
      </c>
      <c r="D47" t="s">
        <v>1</v>
      </c>
      <c r="E47" s="10">
        <f>SUM(E46*C3)</f>
        <v>181800</v>
      </c>
      <c r="G47" t="s">
        <v>1</v>
      </c>
      <c r="H47" s="10">
        <f>SUM(H46*C3)</f>
        <v>281790</v>
      </c>
      <c r="J47" t="s">
        <v>1</v>
      </c>
      <c r="K47" s="10">
        <f>SUM(K46*C3)</f>
        <v>305138.17</v>
      </c>
      <c r="M47" t="s">
        <v>1</v>
      </c>
      <c r="N47" s="10">
        <f>SUM(N46*C3)</f>
        <v>76723.64</v>
      </c>
      <c r="P47" t="s">
        <v>1</v>
      </c>
      <c r="Q47" s="10">
        <f>SUM(Q46*C3)</f>
        <v>10100</v>
      </c>
      <c r="S47" t="s">
        <v>1</v>
      </c>
      <c r="T47" s="10">
        <f>SUM(T46*C3)</f>
        <v>54652.11</v>
      </c>
    </row>
    <row r="48" spans="1:23" x14ac:dyDescent="0.3">
      <c r="A48" t="s">
        <v>2</v>
      </c>
      <c r="B48" s="2">
        <f>SUM(B47*C3)</f>
        <v>146384.35</v>
      </c>
      <c r="D48" t="s">
        <v>2</v>
      </c>
      <c r="E48" s="10">
        <f>SUM(E47*C3)</f>
        <v>183618</v>
      </c>
      <c r="G48" t="s">
        <v>2</v>
      </c>
      <c r="H48" s="10">
        <f>SUM(H47*C3)</f>
        <v>284607.90000000002</v>
      </c>
      <c r="J48" t="s">
        <v>2</v>
      </c>
      <c r="K48" s="10">
        <f>SUM(K47*C3)</f>
        <v>308189.55170000001</v>
      </c>
      <c r="M48" t="s">
        <v>2</v>
      </c>
      <c r="N48" s="10">
        <f>SUM(N47*C3)</f>
        <v>77490.876399999994</v>
      </c>
      <c r="P48" t="s">
        <v>2</v>
      </c>
      <c r="Q48" s="10">
        <f>SUM(Q47*C3)</f>
        <v>10201</v>
      </c>
      <c r="S48" t="s">
        <v>2</v>
      </c>
      <c r="T48" s="10">
        <f>SUM(T47*C3)</f>
        <v>55198.631099999999</v>
      </c>
    </row>
    <row r="49" spans="1:20" x14ac:dyDescent="0.3">
      <c r="A49" t="s">
        <v>3</v>
      </c>
      <c r="B49" s="2">
        <f>SUM(B48*C3)</f>
        <v>147848.19349999999</v>
      </c>
      <c r="D49" t="s">
        <v>3</v>
      </c>
      <c r="E49" s="10">
        <f>SUM(E48*C3)</f>
        <v>185454.18</v>
      </c>
      <c r="G49" t="s">
        <v>3</v>
      </c>
      <c r="H49" s="10">
        <f>SUM(H48*C3)</f>
        <v>287453.97900000005</v>
      </c>
      <c r="J49" t="s">
        <v>3</v>
      </c>
      <c r="K49" s="10">
        <f>SUM(K48*C3)</f>
        <v>311271.44721700001</v>
      </c>
      <c r="M49" t="s">
        <v>3</v>
      </c>
      <c r="N49" s="10">
        <f>SUM(N48*C3)</f>
        <v>78265.785164000001</v>
      </c>
      <c r="P49" t="s">
        <v>3</v>
      </c>
      <c r="Q49" s="10">
        <f>SUM(Q48*C3)</f>
        <v>10303.01</v>
      </c>
      <c r="S49" t="s">
        <v>3</v>
      </c>
      <c r="T49" s="10">
        <f>SUM(T48*C3)</f>
        <v>55750.617410999999</v>
      </c>
    </row>
    <row r="50" spans="1:20" x14ac:dyDescent="0.3">
      <c r="A50" t="s">
        <v>4</v>
      </c>
      <c r="B50" s="2">
        <f>SUM(B49*C3)</f>
        <v>149326.67543499998</v>
      </c>
      <c r="D50" t="s">
        <v>4</v>
      </c>
      <c r="E50" s="10">
        <f>SUM(E49*C3)</f>
        <v>187308.7218</v>
      </c>
      <c r="G50" t="s">
        <v>4</v>
      </c>
      <c r="H50" s="10">
        <f>SUM(H49*C3)</f>
        <v>290328.51879000006</v>
      </c>
      <c r="J50" t="s">
        <v>4</v>
      </c>
      <c r="K50" s="10">
        <f>SUM(K49*C3)</f>
        <v>314384.16168917</v>
      </c>
      <c r="M50" t="s">
        <v>4</v>
      </c>
      <c r="N50" s="10">
        <f>SUM(N49*C3)</f>
        <v>79048.443015640005</v>
      </c>
      <c r="P50" t="s">
        <v>4</v>
      </c>
      <c r="Q50" s="10">
        <f>SUM(Q49*C3)</f>
        <v>10406.0401</v>
      </c>
      <c r="S50" t="s">
        <v>4</v>
      </c>
      <c r="T50" s="10">
        <f>SUM(T49*C3)</f>
        <v>56308.123585109999</v>
      </c>
    </row>
    <row r="51" spans="1:20" x14ac:dyDescent="0.3">
      <c r="A51" t="s">
        <v>5</v>
      </c>
      <c r="B51" s="2">
        <f>SUM(B50*C3)</f>
        <v>150819.94218935</v>
      </c>
      <c r="D51" t="s">
        <v>5</v>
      </c>
      <c r="E51" s="10">
        <f>SUM(E50*C3)</f>
        <v>189181.809018</v>
      </c>
      <c r="G51" t="s">
        <v>5</v>
      </c>
      <c r="H51" s="10">
        <f>SUM(H50*C3)</f>
        <v>293231.80397790007</v>
      </c>
      <c r="J51" t="s">
        <v>5</v>
      </c>
      <c r="K51" s="10">
        <f>SUM(K50*C3)</f>
        <v>317528.00330606167</v>
      </c>
      <c r="M51" t="s">
        <v>5</v>
      </c>
      <c r="N51" s="10">
        <f>SUM(N50*C3)</f>
        <v>79838.927445796406</v>
      </c>
      <c r="P51" t="s">
        <v>5</v>
      </c>
      <c r="Q51" s="10">
        <f>SUM(Q50*C3)</f>
        <v>10510.100501000001</v>
      </c>
      <c r="S51" t="s">
        <v>5</v>
      </c>
      <c r="T51" s="10">
        <f>SUM(T50*C3)</f>
        <v>56871.204820961102</v>
      </c>
    </row>
    <row r="52" spans="1:20" ht="15" thickBot="1" x14ac:dyDescent="0.35">
      <c r="A52" t="s">
        <v>6</v>
      </c>
      <c r="B52" s="2">
        <f>SUM(B51*C3)</f>
        <v>152328.14161124351</v>
      </c>
      <c r="D52" t="s">
        <v>6</v>
      </c>
      <c r="E52" s="10">
        <f>SUM(E51*C3)</f>
        <v>191073.62710817999</v>
      </c>
      <c r="G52" s="13" t="s">
        <v>6</v>
      </c>
      <c r="H52" s="21">
        <f>SUM(H51*C3)</f>
        <v>296164.1220176791</v>
      </c>
      <c r="J52" t="s">
        <v>6</v>
      </c>
      <c r="K52" s="10">
        <f>SUM(K51*C3)</f>
        <v>320703.28333912231</v>
      </c>
      <c r="M52" t="s">
        <v>6</v>
      </c>
      <c r="N52" s="10">
        <f>SUM(N51*C3)</f>
        <v>80637.31672025437</v>
      </c>
      <c r="P52" t="s">
        <v>6</v>
      </c>
      <c r="Q52" s="10">
        <f>SUM(Q51*C3)</f>
        <v>10615.20150601</v>
      </c>
      <c r="S52" t="s">
        <v>6</v>
      </c>
      <c r="T52" s="10">
        <f>SUM(T51*C3)</f>
        <v>57439.916869170716</v>
      </c>
    </row>
    <row r="53" spans="1:20" x14ac:dyDescent="0.3">
      <c r="A53" t="s">
        <v>7</v>
      </c>
      <c r="B53" s="2">
        <f>SUM(B52*C3)</f>
        <v>153851.42302735595</v>
      </c>
      <c r="D53" t="s">
        <v>7</v>
      </c>
      <c r="E53" s="10">
        <f>SUM(E52*C3)</f>
        <v>192984.36337926181</v>
      </c>
      <c r="H53" s="10"/>
      <c r="K53" s="10"/>
      <c r="M53" t="s">
        <v>7</v>
      </c>
      <c r="N53" s="10">
        <f>SUM(N52*C3)</f>
        <v>81443.689887456916</v>
      </c>
      <c r="P53" t="s">
        <v>7</v>
      </c>
      <c r="Q53" s="10">
        <f>SUM(Q52*C3)</f>
        <v>10721.353521070101</v>
      </c>
      <c r="S53" t="s">
        <v>7</v>
      </c>
      <c r="T53" s="10">
        <f>SUM(T52*C3)</f>
        <v>58014.316037862423</v>
      </c>
    </row>
    <row r="54" spans="1:20" x14ac:dyDescent="0.3">
      <c r="A54" t="s">
        <v>8</v>
      </c>
      <c r="B54" s="2">
        <f>SUM(B53*C3)</f>
        <v>155389.9372576295</v>
      </c>
      <c r="D54" t="s">
        <v>8</v>
      </c>
      <c r="E54" s="10">
        <f>SUM(E53*C3)</f>
        <v>194914.20701305443</v>
      </c>
      <c r="G54" s="15" t="s">
        <v>119</v>
      </c>
      <c r="H54" s="16">
        <f>SUM(H52/7)</f>
        <v>42309.160288239873</v>
      </c>
      <c r="K54" s="10"/>
      <c r="M54" t="s">
        <v>8</v>
      </c>
      <c r="N54" s="10">
        <f>SUM(N53*C3)</f>
        <v>82258.126786331486</v>
      </c>
      <c r="P54" t="s">
        <v>8</v>
      </c>
      <c r="Q54" s="10">
        <f>SUM(Q53*C3)</f>
        <v>10828.567056280803</v>
      </c>
      <c r="S54" t="s">
        <v>8</v>
      </c>
      <c r="T54" s="10">
        <f>SUM(T53*C3)</f>
        <v>58594.459198241049</v>
      </c>
    </row>
    <row r="55" spans="1:20" ht="15" thickBot="1" x14ac:dyDescent="0.35">
      <c r="A55" s="13" t="s">
        <v>9</v>
      </c>
      <c r="B55" s="14">
        <f>SUM(B54*C3)</f>
        <v>156943.8366302058</v>
      </c>
      <c r="D55" s="13" t="s">
        <v>9</v>
      </c>
      <c r="E55" s="21">
        <f>SUM(E54*C3)</f>
        <v>196863.34908318496</v>
      </c>
      <c r="H55" s="10"/>
      <c r="J55" s="13"/>
      <c r="K55" s="21"/>
      <c r="M55" t="s">
        <v>9</v>
      </c>
      <c r="N55" s="10">
        <f>SUM(N54*C3)</f>
        <v>83080.708054194809</v>
      </c>
      <c r="P55" s="13" t="s">
        <v>9</v>
      </c>
      <c r="Q55" s="21">
        <f>SUM(Q54*C3)</f>
        <v>10936.85272684361</v>
      </c>
      <c r="S55" s="13" t="s">
        <v>9</v>
      </c>
      <c r="T55" s="21">
        <f>SUM(T54*C3)</f>
        <v>59180.403790223463</v>
      </c>
    </row>
    <row r="56" spans="1:20" x14ac:dyDescent="0.3">
      <c r="B56" s="2"/>
      <c r="M56" t="s">
        <v>10</v>
      </c>
      <c r="N56" s="10">
        <f>SUM(N55*C3)</f>
        <v>83911.515134736765</v>
      </c>
      <c r="T56" s="2"/>
    </row>
    <row r="57" spans="1:20" x14ac:dyDescent="0.3">
      <c r="A57" s="15" t="s">
        <v>38</v>
      </c>
      <c r="B57" s="16">
        <f>SUM(B55/10)</f>
        <v>15694.383663020581</v>
      </c>
      <c r="D57" s="15" t="s">
        <v>38</v>
      </c>
      <c r="E57" s="16">
        <f>SUM(E55/10)</f>
        <v>19686.334908318495</v>
      </c>
      <c r="G57" s="47"/>
      <c r="H57" s="48"/>
      <c r="J57" s="15" t="s">
        <v>119</v>
      </c>
      <c r="K57" s="16">
        <f>SUM(K52/7)</f>
        <v>45814.754762731762</v>
      </c>
      <c r="M57" t="s">
        <v>11</v>
      </c>
      <c r="N57" s="10">
        <f>SUM(N56*C3)</f>
        <v>84750.630286084139</v>
      </c>
      <c r="P57" s="15" t="s">
        <v>38</v>
      </c>
      <c r="Q57" s="16">
        <f>SUM(Q55/10)</f>
        <v>1093.6852726843611</v>
      </c>
      <c r="S57" s="15" t="s">
        <v>38</v>
      </c>
      <c r="T57" s="16">
        <f>SUM(T55/10)</f>
        <v>5918.0403790223463</v>
      </c>
    </row>
    <row r="58" spans="1:20" x14ac:dyDescent="0.3">
      <c r="M58" t="s">
        <v>12</v>
      </c>
      <c r="N58" s="10">
        <f>SUM(N57*C3)</f>
        <v>85598.136588944981</v>
      </c>
    </row>
    <row r="59" spans="1:20" x14ac:dyDescent="0.3">
      <c r="A59" t="s">
        <v>0</v>
      </c>
      <c r="B59" s="2">
        <f>SUM(B55*C3)</f>
        <v>158513.27499650785</v>
      </c>
      <c r="D59" t="s">
        <v>0</v>
      </c>
      <c r="E59" s="10">
        <f>SUM(E55*C3)</f>
        <v>198831.98257401682</v>
      </c>
      <c r="G59" t="s">
        <v>0</v>
      </c>
      <c r="H59" s="10">
        <v>299125.76000000001</v>
      </c>
      <c r="J59" t="s">
        <v>0</v>
      </c>
      <c r="K59" s="10">
        <v>323910.32</v>
      </c>
      <c r="M59" t="s">
        <v>13</v>
      </c>
      <c r="N59" s="10">
        <f>SUM(N58*C3)</f>
        <v>86454.117954834437</v>
      </c>
      <c r="P59" t="s">
        <v>0</v>
      </c>
      <c r="Q59" s="10">
        <f>SUM(Q55*C3)</f>
        <v>11046.221254112046</v>
      </c>
      <c r="S59" t="s">
        <v>0</v>
      </c>
      <c r="T59" s="10">
        <f>SUM(T55*C3)</f>
        <v>59772.207828125698</v>
      </c>
    </row>
    <row r="60" spans="1:20" x14ac:dyDescent="0.3">
      <c r="A60" t="s">
        <v>1</v>
      </c>
      <c r="B60" s="2">
        <f>SUM(B59*C3)</f>
        <v>160098.40774647295</v>
      </c>
      <c r="C60" s="17"/>
      <c r="D60" t="s">
        <v>1</v>
      </c>
      <c r="E60" s="10">
        <f>SUM(E59*C3)</f>
        <v>200820.302399757</v>
      </c>
      <c r="F60" s="17"/>
      <c r="G60" t="s">
        <v>1</v>
      </c>
      <c r="H60" s="10">
        <f>SUM(H59*C3)</f>
        <v>302117.01760000002</v>
      </c>
      <c r="I60" s="17"/>
      <c r="J60" t="s">
        <v>1</v>
      </c>
      <c r="K60" s="10">
        <f>SUM(K59*C3)</f>
        <v>327149.42320000002</v>
      </c>
      <c r="M60" t="s">
        <v>14</v>
      </c>
      <c r="N60" s="10">
        <f>SUM(N59*C3)</f>
        <v>87318.659134382789</v>
      </c>
      <c r="P60" t="s">
        <v>1</v>
      </c>
      <c r="Q60" s="10">
        <f>SUM(Q59*C3)</f>
        <v>11156.683466653167</v>
      </c>
      <c r="S60" t="s">
        <v>1</v>
      </c>
      <c r="T60" s="10">
        <f>SUM(T59*C3)</f>
        <v>60369.929906406956</v>
      </c>
    </row>
    <row r="61" spans="1:20" x14ac:dyDescent="0.3">
      <c r="A61" t="s">
        <v>2</v>
      </c>
      <c r="B61" s="2">
        <f>SUM(B60*C3)</f>
        <v>161699.39182393768</v>
      </c>
      <c r="C61" s="3"/>
      <c r="D61" t="s">
        <v>2</v>
      </c>
      <c r="E61" s="10">
        <f>SUM(E60*C3)</f>
        <v>202828.50542375457</v>
      </c>
      <c r="F61" s="3"/>
      <c r="G61" t="s">
        <v>2</v>
      </c>
      <c r="H61" s="10">
        <f>SUM(H60*C3)</f>
        <v>305138.18777600001</v>
      </c>
      <c r="I61" s="3"/>
      <c r="J61" t="s">
        <v>2</v>
      </c>
      <c r="K61" s="10">
        <f>SUM(K60*C3)</f>
        <v>330420.91743200005</v>
      </c>
      <c r="M61" t="s">
        <v>18</v>
      </c>
      <c r="N61" s="10">
        <f>SUM(N60*C3)</f>
        <v>88191.845725726613</v>
      </c>
      <c r="P61" t="s">
        <v>2</v>
      </c>
      <c r="Q61" s="10">
        <f>SUM(Q60*C3)</f>
        <v>11268.250301319698</v>
      </c>
      <c r="S61" t="s">
        <v>2</v>
      </c>
      <c r="T61" s="10">
        <f>SUM(T60*C3)</f>
        <v>60973.629205471028</v>
      </c>
    </row>
    <row r="62" spans="1:20" x14ac:dyDescent="0.3">
      <c r="A62" t="s">
        <v>3</v>
      </c>
      <c r="B62" s="2">
        <f>SUM(B61*C3)</f>
        <v>163316.38574217705</v>
      </c>
      <c r="C62" s="1"/>
      <c r="D62" t="s">
        <v>3</v>
      </c>
      <c r="E62" s="10">
        <f>SUM(E61*C3)</f>
        <v>204856.79047799212</v>
      </c>
      <c r="G62" t="s">
        <v>3</v>
      </c>
      <c r="H62" s="10">
        <f>SUM(H61*C3)</f>
        <v>308189.56965376</v>
      </c>
      <c r="J62" t="s">
        <v>3</v>
      </c>
      <c r="K62" s="10">
        <f>SUM(K61*C3)</f>
        <v>333725.12660632003</v>
      </c>
      <c r="M62" t="s">
        <v>19</v>
      </c>
      <c r="N62" s="10">
        <f>SUM(N61*C3)</f>
        <v>89073.764182983883</v>
      </c>
      <c r="P62" t="s">
        <v>3</v>
      </c>
      <c r="Q62" s="10">
        <f>SUM(Q61*C3)</f>
        <v>11380.932804332895</v>
      </c>
      <c r="S62" t="s">
        <v>3</v>
      </c>
      <c r="T62" s="10">
        <f>SUM(T61*C3)</f>
        <v>61583.365497525738</v>
      </c>
    </row>
    <row r="63" spans="1:20" x14ac:dyDescent="0.3">
      <c r="A63" t="s">
        <v>4</v>
      </c>
      <c r="B63" s="2">
        <f>SUM(B62*C3)</f>
        <v>164949.54959959883</v>
      </c>
      <c r="C63" s="1"/>
      <c r="D63" t="s">
        <v>4</v>
      </c>
      <c r="E63" s="10">
        <f>SUM(E62*C3)</f>
        <v>206905.35838277204</v>
      </c>
      <c r="G63" t="s">
        <v>4</v>
      </c>
      <c r="H63" s="10">
        <f>SUM(H62*C3)</f>
        <v>311271.46535029763</v>
      </c>
      <c r="J63" t="s">
        <v>4</v>
      </c>
      <c r="K63" s="10">
        <f>SUM(K62*C3)</f>
        <v>337062.37787238322</v>
      </c>
      <c r="M63" t="s">
        <v>20</v>
      </c>
      <c r="N63" s="10">
        <f>SUM(N62*C3)</f>
        <v>89964.50182481372</v>
      </c>
      <c r="P63" t="s">
        <v>4</v>
      </c>
      <c r="Q63" s="10">
        <f>SUM(Q62*C3)</f>
        <v>11494.742132376225</v>
      </c>
      <c r="S63" t="s">
        <v>4</v>
      </c>
      <c r="T63" s="10">
        <f>SUM(T62*C3)</f>
        <v>62199.199152500994</v>
      </c>
    </row>
    <row r="64" spans="1:20" x14ac:dyDescent="0.3">
      <c r="A64" t="s">
        <v>5</v>
      </c>
      <c r="B64" s="2">
        <f>SUM(B63*C3)</f>
        <v>166599.04509559483</v>
      </c>
      <c r="D64" t="s">
        <v>5</v>
      </c>
      <c r="E64" s="10">
        <f>SUM(E63*C3)</f>
        <v>208974.41196659976</v>
      </c>
      <c r="G64" t="s">
        <v>5</v>
      </c>
      <c r="H64" s="10">
        <f>SUM(H63*C3)</f>
        <v>314384.1800038006</v>
      </c>
      <c r="J64" t="s">
        <v>5</v>
      </c>
      <c r="K64" s="10">
        <f>SUM(K63*C3)</f>
        <v>340433.00165110704</v>
      </c>
      <c r="M64" t="s">
        <v>21</v>
      </c>
      <c r="N64" s="10">
        <f>SUM(N63*C3)</f>
        <v>90864.146843061855</v>
      </c>
      <c r="P64" t="s">
        <v>5</v>
      </c>
      <c r="Q64" s="10">
        <f>SUM(Q63*C3)</f>
        <v>11609.689553699987</v>
      </c>
      <c r="S64" t="s">
        <v>5</v>
      </c>
      <c r="T64" s="10">
        <f>SUM(T63*C3)</f>
        <v>62821.191144026008</v>
      </c>
    </row>
    <row r="65" spans="1:20" ht="15" thickBot="1" x14ac:dyDescent="0.35">
      <c r="A65" t="s">
        <v>6</v>
      </c>
      <c r="B65" s="2">
        <f>SUM(B64*C3)</f>
        <v>168265.03554655079</v>
      </c>
      <c r="D65" t="s">
        <v>6</v>
      </c>
      <c r="E65" s="10">
        <f>SUM(E64*C3)</f>
        <v>211064.15608626575</v>
      </c>
      <c r="G65" s="13" t="s">
        <v>6</v>
      </c>
      <c r="H65" s="21">
        <f>SUM(H64*C3)</f>
        <v>317528.02180383861</v>
      </c>
      <c r="J65" t="s">
        <v>6</v>
      </c>
      <c r="K65" s="10">
        <f>SUM(K64*C3)</f>
        <v>343837.33166761813</v>
      </c>
      <c r="M65" s="13" t="s">
        <v>22</v>
      </c>
      <c r="N65" s="21">
        <f>SUM(N64*C3)</f>
        <v>91772.788311492477</v>
      </c>
      <c r="P65" t="s">
        <v>6</v>
      </c>
      <c r="Q65" s="10">
        <f>SUM(Q64*C3)</f>
        <v>11725.786449236988</v>
      </c>
      <c r="S65" t="s">
        <v>6</v>
      </c>
      <c r="T65" s="10">
        <f>SUM(T64*C3)</f>
        <v>63449.403055466268</v>
      </c>
    </row>
    <row r="66" spans="1:20" x14ac:dyDescent="0.3">
      <c r="A66" t="s">
        <v>7</v>
      </c>
      <c r="B66" s="2">
        <f>SUM(B65*C3)</f>
        <v>169947.6859020163</v>
      </c>
      <c r="D66" t="s">
        <v>7</v>
      </c>
      <c r="E66" s="10">
        <f>SUM(E65*C3)</f>
        <v>213174.79764712841</v>
      </c>
      <c r="H66" s="10" t="s">
        <v>116</v>
      </c>
      <c r="K66" s="10"/>
      <c r="P66" t="s">
        <v>7</v>
      </c>
      <c r="Q66" s="10">
        <f>SUM(Q65*C3)</f>
        <v>11843.044313729359</v>
      </c>
      <c r="S66" t="s">
        <v>7</v>
      </c>
      <c r="T66" s="10">
        <f>SUM(T65*C3)</f>
        <v>64083.89708602093</v>
      </c>
    </row>
    <row r="67" spans="1:20" x14ac:dyDescent="0.3">
      <c r="A67" t="s">
        <v>8</v>
      </c>
      <c r="B67" s="2">
        <f>SUM(B66*C3)</f>
        <v>171647.16276103645</v>
      </c>
      <c r="D67" t="s">
        <v>8</v>
      </c>
      <c r="E67" s="10">
        <f>SUM(E66*C3)</f>
        <v>215306.5456235997</v>
      </c>
      <c r="G67" s="15" t="s">
        <v>122</v>
      </c>
      <c r="H67" s="16">
        <f>SUM(H65/7)</f>
        <v>45361.145971976941</v>
      </c>
      <c r="K67" s="10"/>
      <c r="M67" s="15" t="s">
        <v>92</v>
      </c>
      <c r="N67" s="16">
        <f>SUM(N65/20)</f>
        <v>4588.6394155746239</v>
      </c>
      <c r="P67" t="s">
        <v>8</v>
      </c>
      <c r="Q67" s="10">
        <f>SUM(Q66*C3)</f>
        <v>11961.474756866652</v>
      </c>
      <c r="S67" t="s">
        <v>8</v>
      </c>
      <c r="T67" s="10">
        <f>SUM(T66*C3)</f>
        <v>64724.736056881142</v>
      </c>
    </row>
    <row r="68" spans="1:20" ht="15" thickBot="1" x14ac:dyDescent="0.35">
      <c r="A68" s="13" t="s">
        <v>9</v>
      </c>
      <c r="B68" s="14">
        <f>SUM(B67*C3)</f>
        <v>173363.63438864681</v>
      </c>
      <c r="D68" s="13" t="s">
        <v>9</v>
      </c>
      <c r="E68" s="21">
        <f>SUM(E67*C3)</f>
        <v>217459.61107983568</v>
      </c>
      <c r="H68" s="10"/>
      <c r="J68" s="13"/>
      <c r="K68" s="21"/>
      <c r="P68" s="13" t="s">
        <v>9</v>
      </c>
      <c r="Q68" s="21">
        <f>SUM(Q67*C3)</f>
        <v>12081.089504435318</v>
      </c>
      <c r="S68" s="13" t="s">
        <v>9</v>
      </c>
      <c r="T68" s="21">
        <f>SUM(T67*C3)</f>
        <v>65371.983417449956</v>
      </c>
    </row>
    <row r="69" spans="1:20" x14ac:dyDescent="0.3">
      <c r="B69" s="2"/>
    </row>
    <row r="70" spans="1:20" x14ac:dyDescent="0.3">
      <c r="A70" s="15" t="s">
        <v>37</v>
      </c>
      <c r="B70" s="16">
        <f>SUM(B68/10)</f>
        <v>17336.363438864682</v>
      </c>
      <c r="D70" s="15" t="s">
        <v>37</v>
      </c>
      <c r="E70" s="16">
        <f>SUM(E68/10)</f>
        <v>21745.961107983567</v>
      </c>
      <c r="G70" s="47"/>
      <c r="H70" s="48"/>
      <c r="J70" s="15" t="s">
        <v>122</v>
      </c>
      <c r="K70" s="16">
        <f>SUM(K65/7)</f>
        <v>49119.618809659733</v>
      </c>
      <c r="P70" s="15" t="s">
        <v>37</v>
      </c>
      <c r="Q70" s="16">
        <f>SUM(Q68/10)</f>
        <v>1208.1089504435317</v>
      </c>
      <c r="S70" s="15" t="s">
        <v>37</v>
      </c>
      <c r="T70" s="16">
        <f>SUM(T68/10)</f>
        <v>6537.1983417449956</v>
      </c>
    </row>
    <row r="71" spans="1:20" x14ac:dyDescent="0.3">
      <c r="B71" s="2"/>
      <c r="G71" s="47"/>
      <c r="H71" s="48"/>
    </row>
    <row r="72" spans="1:20" x14ac:dyDescent="0.3">
      <c r="B72" s="2"/>
      <c r="H72" s="2"/>
    </row>
    <row r="73" spans="1:20" ht="18" x14ac:dyDescent="0.3">
      <c r="A73" s="31" t="s">
        <v>98</v>
      </c>
      <c r="B73" s="19"/>
      <c r="D73" s="31" t="s">
        <v>99</v>
      </c>
      <c r="E73" s="20" t="s">
        <v>97</v>
      </c>
      <c r="H73" s="2"/>
    </row>
    <row r="74" spans="1:20" x14ac:dyDescent="0.3">
      <c r="A74" t="s">
        <v>0</v>
      </c>
      <c r="B74" s="2">
        <v>140000</v>
      </c>
      <c r="D74" t="s">
        <v>0</v>
      </c>
      <c r="E74" s="2">
        <v>180000</v>
      </c>
      <c r="H74" s="2"/>
    </row>
    <row r="75" spans="1:20" x14ac:dyDescent="0.3">
      <c r="A75" t="s">
        <v>1</v>
      </c>
      <c r="B75" s="2">
        <f>SUM(B74*C3)</f>
        <v>141400</v>
      </c>
      <c r="D75" t="s">
        <v>1</v>
      </c>
      <c r="E75" s="2">
        <f>SUM(E74*C3)</f>
        <v>181800</v>
      </c>
    </row>
    <row r="76" spans="1:20" x14ac:dyDescent="0.3">
      <c r="A76" t="s">
        <v>2</v>
      </c>
      <c r="B76" s="2">
        <f>SUM(B75*C3)</f>
        <v>142814</v>
      </c>
      <c r="D76" t="s">
        <v>2</v>
      </c>
      <c r="E76" s="2">
        <f>SUM(E75*C3)</f>
        <v>183618</v>
      </c>
    </row>
    <row r="77" spans="1:20" x14ac:dyDescent="0.3">
      <c r="A77" t="s">
        <v>3</v>
      </c>
      <c r="B77" s="2">
        <f>SUM(B76*C3)</f>
        <v>144242.14000000001</v>
      </c>
      <c r="D77" t="s">
        <v>3</v>
      </c>
      <c r="E77" s="2">
        <f>SUM(E76*C3)</f>
        <v>185454.18</v>
      </c>
    </row>
    <row r="78" spans="1:20" x14ac:dyDescent="0.3">
      <c r="A78" t="s">
        <v>4</v>
      </c>
      <c r="B78" s="2">
        <f>SUM(B77*C3)</f>
        <v>145684.56140000001</v>
      </c>
      <c r="D78" t="s">
        <v>4</v>
      </c>
      <c r="E78" s="2">
        <f>SUM(E77*C3)</f>
        <v>187308.7218</v>
      </c>
    </row>
    <row r="79" spans="1:20" x14ac:dyDescent="0.3">
      <c r="A79" t="s">
        <v>5</v>
      </c>
      <c r="B79" s="2">
        <f>SUM(B78*C3)</f>
        <v>147141.407014</v>
      </c>
      <c r="D79" t="s">
        <v>5</v>
      </c>
      <c r="E79" s="2">
        <f>SUM(E78*C3)</f>
        <v>189181.809018</v>
      </c>
    </row>
    <row r="80" spans="1:20" x14ac:dyDescent="0.3">
      <c r="A80" t="s">
        <v>6</v>
      </c>
      <c r="B80" s="2">
        <f>SUM(B79*C3)</f>
        <v>148612.82108413999</v>
      </c>
      <c r="D80" t="s">
        <v>6</v>
      </c>
      <c r="E80" s="2">
        <f>SUM(E79*C3)</f>
        <v>191073.62710817999</v>
      </c>
    </row>
    <row r="81" spans="1:5" x14ac:dyDescent="0.3">
      <c r="A81" t="s">
        <v>7</v>
      </c>
      <c r="B81" s="2">
        <f>SUM(B80*C3)</f>
        <v>150098.94929498137</v>
      </c>
      <c r="D81" t="s">
        <v>7</v>
      </c>
      <c r="E81" s="2">
        <f>SUM(E80*C3)</f>
        <v>192984.36337926181</v>
      </c>
    </row>
    <row r="82" spans="1:5" x14ac:dyDescent="0.3">
      <c r="A82" t="s">
        <v>8</v>
      </c>
      <c r="B82" s="2">
        <f>SUM(B81*C3)</f>
        <v>151599.9387879312</v>
      </c>
      <c r="D82" t="s">
        <v>8</v>
      </c>
      <c r="E82" s="2">
        <f>SUM(E81*C3)</f>
        <v>194914.20701305443</v>
      </c>
    </row>
    <row r="83" spans="1:5" x14ac:dyDescent="0.3">
      <c r="A83" t="s">
        <v>9</v>
      </c>
      <c r="B83" s="2">
        <f>SUM(B82*C3)</f>
        <v>153115.9381758105</v>
      </c>
      <c r="D83" t="s">
        <v>9</v>
      </c>
      <c r="E83" s="2">
        <f>SUM(E82*C3)</f>
        <v>196863.34908318496</v>
      </c>
    </row>
    <row r="84" spans="1:5" x14ac:dyDescent="0.3">
      <c r="A84" t="s">
        <v>10</v>
      </c>
      <c r="B84" s="2">
        <f>SUM(B83*C3)</f>
        <v>154647.0975575686</v>
      </c>
      <c r="D84" t="s">
        <v>10</v>
      </c>
      <c r="E84" s="2">
        <f>SUM(E83*C3)</f>
        <v>198831.98257401682</v>
      </c>
    </row>
    <row r="85" spans="1:5" x14ac:dyDescent="0.3">
      <c r="A85" t="s">
        <v>11</v>
      </c>
      <c r="B85" s="2">
        <f>SUM(B84*C3)</f>
        <v>156193.56853314428</v>
      </c>
      <c r="D85" t="s">
        <v>11</v>
      </c>
      <c r="E85" s="2">
        <f>SUM(E84*C3)</f>
        <v>200820.302399757</v>
      </c>
    </row>
    <row r="86" spans="1:5" x14ac:dyDescent="0.3">
      <c r="A86" t="s">
        <v>12</v>
      </c>
      <c r="B86" s="2">
        <f>SUM(B85*C3)</f>
        <v>157755.50421847572</v>
      </c>
      <c r="D86" t="s">
        <v>12</v>
      </c>
      <c r="E86" s="2">
        <f>SUM(E85*C3)</f>
        <v>202828.50542375457</v>
      </c>
    </row>
    <row r="87" spans="1:5" x14ac:dyDescent="0.3">
      <c r="A87" t="s">
        <v>13</v>
      </c>
      <c r="B87" s="2">
        <f>SUM(B86*C3)</f>
        <v>159333.05926066049</v>
      </c>
      <c r="D87" t="s">
        <v>13</v>
      </c>
      <c r="E87" s="2">
        <f>SUM(E86*C3)</f>
        <v>204856.79047799212</v>
      </c>
    </row>
    <row r="88" spans="1:5" x14ac:dyDescent="0.3">
      <c r="A88" t="s">
        <v>14</v>
      </c>
      <c r="B88" s="2">
        <f>SUM(B87*C3)</f>
        <v>160926.38985326709</v>
      </c>
      <c r="D88" t="s">
        <v>14</v>
      </c>
      <c r="E88" s="2">
        <f>SUM(E87*C3)</f>
        <v>206905.35838277204</v>
      </c>
    </row>
    <row r="89" spans="1:5" x14ac:dyDescent="0.3">
      <c r="A89" t="s">
        <v>18</v>
      </c>
      <c r="B89" s="2">
        <f>SUM(B88*C3)</f>
        <v>162535.65375179975</v>
      </c>
      <c r="D89" t="s">
        <v>18</v>
      </c>
      <c r="E89" s="2">
        <f>SUM(E88*C3)</f>
        <v>208974.41196659976</v>
      </c>
    </row>
    <row r="90" spans="1:5" x14ac:dyDescent="0.3">
      <c r="A90" t="s">
        <v>19</v>
      </c>
      <c r="B90" s="2">
        <f>SUM(B89*C3)</f>
        <v>164161.01028931775</v>
      </c>
      <c r="D90" t="s">
        <v>19</v>
      </c>
      <c r="E90" s="2">
        <f>SUM(E89*C3)</f>
        <v>211064.15608626575</v>
      </c>
    </row>
    <row r="91" spans="1:5" x14ac:dyDescent="0.3">
      <c r="A91" t="s">
        <v>20</v>
      </c>
      <c r="B91" s="2">
        <f>SUM(B90*C3)</f>
        <v>165802.62039221093</v>
      </c>
      <c r="D91" t="s">
        <v>20</v>
      </c>
      <c r="E91" s="2">
        <f>SUM(E90*C3)</f>
        <v>213174.79764712841</v>
      </c>
    </row>
    <row r="92" spans="1:5" x14ac:dyDescent="0.3">
      <c r="A92" t="s">
        <v>21</v>
      </c>
      <c r="B92" s="2">
        <f>SUM(B91*C3)</f>
        <v>167460.64659613304</v>
      </c>
      <c r="D92" t="s">
        <v>21</v>
      </c>
      <c r="E92" s="2">
        <f>SUM(E91*C3)</f>
        <v>215306.5456235997</v>
      </c>
    </row>
    <row r="93" spans="1:5" ht="15" thickBot="1" x14ac:dyDescent="0.35">
      <c r="A93" s="13" t="s">
        <v>22</v>
      </c>
      <c r="B93" s="14">
        <f>SUM(B92*C3)</f>
        <v>169135.25306209436</v>
      </c>
      <c r="D93" s="13" t="s">
        <v>22</v>
      </c>
      <c r="E93" s="14">
        <f>SUM(E92*C3)</f>
        <v>217459.61107983568</v>
      </c>
    </row>
    <row r="95" spans="1:5" x14ac:dyDescent="0.3">
      <c r="A95" s="15" t="s">
        <v>92</v>
      </c>
      <c r="B95" s="16">
        <f>SUM(B93/20)</f>
        <v>8456.7626531047172</v>
      </c>
      <c r="D95" s="15" t="s">
        <v>92</v>
      </c>
      <c r="E95" s="16">
        <f>SUM(E93/20)</f>
        <v>10872.980553991783</v>
      </c>
    </row>
  </sheetData>
  <sortState xmlns:xlrd2="http://schemas.microsoft.com/office/spreadsheetml/2017/richdata2" ref="S46:T57">
    <sortCondition descending="1" ref="S45:S57"/>
  </sortState>
  <phoneticPr fontId="2" type="noConversion"/>
  <pageMargins left="0.7" right="0.7" top="0.5" bottom="0.25" header="0.3" footer="0.3"/>
  <pageSetup paperSize="3" scale="5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4E6B0-C540-46C6-8712-41BF1D2125DC}">
  <sheetPr>
    <pageSetUpPr fitToPage="1"/>
  </sheetPr>
  <dimension ref="A1:AV21"/>
  <sheetViews>
    <sheetView tabSelected="1" workbookViewId="0">
      <selection activeCell="E10" sqref="E10"/>
    </sheetView>
  </sheetViews>
  <sheetFormatPr defaultRowHeight="14.4" x14ac:dyDescent="0.3"/>
  <cols>
    <col min="1" max="1" width="27.21875" bestFit="1" customWidth="1"/>
    <col min="2" max="2" width="22.21875" bestFit="1" customWidth="1"/>
    <col min="3" max="3" width="18" bestFit="1" customWidth="1"/>
    <col min="4" max="4" width="23.109375" bestFit="1" customWidth="1"/>
    <col min="6" max="8" width="12.109375" bestFit="1" customWidth="1"/>
    <col min="9" max="9" width="13.6640625" bestFit="1" customWidth="1"/>
    <col min="10" max="45" width="12.109375" bestFit="1" customWidth="1"/>
  </cols>
  <sheetData>
    <row r="1" spans="1:48" ht="15.6" x14ac:dyDescent="0.3">
      <c r="F1" s="18" t="s">
        <v>39</v>
      </c>
      <c r="G1" s="18" t="s">
        <v>40</v>
      </c>
      <c r="H1" s="18" t="s">
        <v>41</v>
      </c>
      <c r="I1" s="18" t="s">
        <v>42</v>
      </c>
      <c r="J1" s="18" t="s">
        <v>43</v>
      </c>
      <c r="K1" s="18" t="s">
        <v>44</v>
      </c>
      <c r="L1" s="18" t="s">
        <v>45</v>
      </c>
      <c r="M1" s="18" t="s">
        <v>46</v>
      </c>
      <c r="N1" s="18" t="s">
        <v>47</v>
      </c>
      <c r="O1" s="18" t="s">
        <v>48</v>
      </c>
      <c r="P1" s="18" t="s">
        <v>49</v>
      </c>
      <c r="Q1" s="18" t="s">
        <v>50</v>
      </c>
      <c r="R1" s="18" t="s">
        <v>51</v>
      </c>
      <c r="S1" s="18" t="s">
        <v>52</v>
      </c>
      <c r="T1" s="18" t="s">
        <v>53</v>
      </c>
      <c r="U1" s="18" t="s">
        <v>54</v>
      </c>
      <c r="V1" s="18" t="s">
        <v>55</v>
      </c>
      <c r="W1" s="18" t="s">
        <v>56</v>
      </c>
      <c r="X1" s="18" t="s">
        <v>57</v>
      </c>
      <c r="Y1" s="40" t="s">
        <v>58</v>
      </c>
      <c r="Z1" s="18" t="s">
        <v>59</v>
      </c>
      <c r="AA1" s="18" t="s">
        <v>60</v>
      </c>
      <c r="AB1" s="18" t="s">
        <v>61</v>
      </c>
      <c r="AC1" s="18" t="s">
        <v>62</v>
      </c>
      <c r="AD1" s="18" t="s">
        <v>63</v>
      </c>
      <c r="AE1" s="18" t="s">
        <v>64</v>
      </c>
      <c r="AF1" s="18" t="s">
        <v>65</v>
      </c>
      <c r="AG1" s="18" t="s">
        <v>66</v>
      </c>
      <c r="AH1" s="18" t="s">
        <v>67</v>
      </c>
      <c r="AI1" s="18" t="s">
        <v>68</v>
      </c>
      <c r="AJ1" s="18" t="s">
        <v>69</v>
      </c>
      <c r="AK1" s="18" t="s">
        <v>70</v>
      </c>
      <c r="AL1" s="18" t="s">
        <v>71</v>
      </c>
      <c r="AM1" s="18" t="s">
        <v>72</v>
      </c>
      <c r="AN1" s="18" t="s">
        <v>73</v>
      </c>
      <c r="AO1" s="18" t="s">
        <v>74</v>
      </c>
      <c r="AP1" s="18" t="s">
        <v>75</v>
      </c>
      <c r="AQ1" s="18" t="s">
        <v>76</v>
      </c>
      <c r="AR1" s="18" t="s">
        <v>77</v>
      </c>
      <c r="AS1" s="18" t="s">
        <v>78</v>
      </c>
    </row>
    <row r="2" spans="1:48" ht="16.2" thickBot="1" x14ac:dyDescent="0.35">
      <c r="A2" s="20" t="s">
        <v>80</v>
      </c>
      <c r="B2" s="18" t="s">
        <v>17</v>
      </c>
      <c r="C2" s="18" t="s">
        <v>15</v>
      </c>
      <c r="D2" s="18" t="s">
        <v>16</v>
      </c>
      <c r="F2" s="9">
        <v>1</v>
      </c>
      <c r="G2" s="9">
        <v>2</v>
      </c>
      <c r="H2" s="9">
        <v>3</v>
      </c>
      <c r="I2" s="9">
        <v>4</v>
      </c>
      <c r="J2" s="9">
        <v>5</v>
      </c>
      <c r="K2" s="9">
        <v>6</v>
      </c>
      <c r="L2" s="9">
        <v>7</v>
      </c>
      <c r="M2" s="9">
        <v>8</v>
      </c>
      <c r="N2" s="9">
        <v>9</v>
      </c>
      <c r="O2" s="9">
        <v>10</v>
      </c>
      <c r="P2" s="9">
        <v>11</v>
      </c>
      <c r="Q2" s="9">
        <v>12</v>
      </c>
      <c r="R2" s="9">
        <v>13</v>
      </c>
      <c r="S2" s="9">
        <v>14</v>
      </c>
      <c r="T2" s="9">
        <v>15</v>
      </c>
      <c r="U2" s="9">
        <v>16</v>
      </c>
      <c r="V2" s="9">
        <v>17</v>
      </c>
      <c r="W2" s="9">
        <v>18</v>
      </c>
      <c r="X2" s="9">
        <v>19</v>
      </c>
      <c r="Y2" s="41">
        <v>20</v>
      </c>
      <c r="Z2" s="9">
        <v>21</v>
      </c>
      <c r="AA2" s="9">
        <v>22</v>
      </c>
      <c r="AB2" s="9">
        <v>23</v>
      </c>
      <c r="AC2" s="9">
        <v>24</v>
      </c>
      <c r="AD2" s="9">
        <v>25</v>
      </c>
      <c r="AE2" s="9">
        <v>26</v>
      </c>
      <c r="AF2" s="9">
        <v>27</v>
      </c>
      <c r="AG2" s="9">
        <v>28</v>
      </c>
      <c r="AH2" s="9">
        <v>29</v>
      </c>
      <c r="AI2" s="9">
        <v>30</v>
      </c>
      <c r="AJ2" s="9">
        <v>31</v>
      </c>
      <c r="AK2" s="9">
        <v>32</v>
      </c>
      <c r="AL2" s="9">
        <v>33</v>
      </c>
      <c r="AM2" s="9">
        <v>34</v>
      </c>
      <c r="AN2" s="9">
        <v>35</v>
      </c>
      <c r="AO2" s="9">
        <v>36</v>
      </c>
      <c r="AP2" s="9">
        <v>37</v>
      </c>
      <c r="AQ2" s="9">
        <v>38</v>
      </c>
      <c r="AR2" s="9">
        <v>39</v>
      </c>
      <c r="AS2" s="9">
        <v>40</v>
      </c>
      <c r="AT2" s="9"/>
      <c r="AU2" s="9"/>
      <c r="AV2" s="9"/>
    </row>
    <row r="3" spans="1:48" ht="15" thickBot="1" x14ac:dyDescent="0.35">
      <c r="A3" t="s">
        <v>102</v>
      </c>
      <c r="B3" s="9">
        <v>1990</v>
      </c>
      <c r="C3" s="9">
        <v>2030</v>
      </c>
      <c r="D3" s="11">
        <v>250000</v>
      </c>
      <c r="F3" s="49"/>
      <c r="G3" s="49"/>
      <c r="H3" s="2">
        <v>30000</v>
      </c>
      <c r="I3" s="2">
        <v>49000</v>
      </c>
      <c r="J3" s="2">
        <v>53000</v>
      </c>
      <c r="K3" s="2">
        <v>62000</v>
      </c>
      <c r="L3" s="25">
        <v>31000</v>
      </c>
      <c r="M3" s="2">
        <f>SUM(Sheet1!B36)</f>
        <v>13434.005690776821</v>
      </c>
      <c r="N3" s="2">
        <f>SUM(Sheet1!B36)</f>
        <v>13434.005690776821</v>
      </c>
      <c r="O3" s="2">
        <f>SUM(Sheet1!B36)</f>
        <v>13434.005690776821</v>
      </c>
      <c r="P3" s="2">
        <f>SUM(Sheet1!B36)</f>
        <v>13434.005690776821</v>
      </c>
      <c r="Q3" s="2">
        <f>SUM(Sheet1!B36)</f>
        <v>13434.005690776821</v>
      </c>
      <c r="R3" s="2">
        <f>SUM(Sheet1!B36)</f>
        <v>13434.005690776821</v>
      </c>
      <c r="S3" s="2">
        <f>SUM(Sheet1!B36)</f>
        <v>13434.005690776821</v>
      </c>
      <c r="T3" s="2">
        <f>SUM(Sheet1!B36)</f>
        <v>13434.005690776821</v>
      </c>
      <c r="U3" s="2">
        <f>SUM(Sheet1!B36)</f>
        <v>13434.005690776821</v>
      </c>
      <c r="V3" s="2">
        <f>SUM(Sheet1!B36)</f>
        <v>13434.005690776821</v>
      </c>
      <c r="W3" s="2">
        <f>SUM(Sheet1!B36)</f>
        <v>13434.005690776821</v>
      </c>
      <c r="X3" s="2">
        <f>SUM(Sheet1!B36)</f>
        <v>13434.005690776821</v>
      </c>
      <c r="Y3" s="16">
        <f>SUM(Sheet1!B36)</f>
        <v>13434.005690776821</v>
      </c>
      <c r="Z3" s="2">
        <f>SUM(Sheet1!B36)</f>
        <v>13434.005690776821</v>
      </c>
      <c r="AA3" s="2">
        <f>SUM(Sheet1!B36)</f>
        <v>13434.005690776821</v>
      </c>
      <c r="AB3" s="2">
        <f>SUM(Sheet1!B36)</f>
        <v>13434.005690776821</v>
      </c>
      <c r="AC3" s="2">
        <f>SUM(Sheet1!B36)</f>
        <v>13434.005690776821</v>
      </c>
      <c r="AD3" s="2">
        <f>SUM(Sheet1!B36)</f>
        <v>13434.005690776821</v>
      </c>
      <c r="AE3" s="2">
        <f>SUM(Sheet1!B36)</f>
        <v>13434.005690776821</v>
      </c>
      <c r="AF3" s="2">
        <f>SUM(Sheet1!B36)</f>
        <v>13434.005690776821</v>
      </c>
      <c r="AG3" s="2" t="s">
        <v>116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8" ht="15" thickBot="1" x14ac:dyDescent="0.35">
      <c r="A4" t="s">
        <v>84</v>
      </c>
      <c r="B4" s="9">
        <v>2005</v>
      </c>
      <c r="C4" s="9">
        <v>2030</v>
      </c>
      <c r="D4" s="26">
        <v>230000</v>
      </c>
      <c r="F4" s="49"/>
      <c r="G4" s="49"/>
      <c r="H4" s="2">
        <v>40000</v>
      </c>
      <c r="I4" s="2">
        <v>40000</v>
      </c>
      <c r="J4" s="2">
        <v>40000</v>
      </c>
      <c r="K4" s="2">
        <v>40000</v>
      </c>
      <c r="L4" s="25">
        <v>32000</v>
      </c>
      <c r="M4" s="2">
        <f>SUM(Sheet1!E31)</f>
        <v>12571.630183484303</v>
      </c>
      <c r="N4" s="2">
        <f>SUM(Sheet1!E31)</f>
        <v>12571.630183484303</v>
      </c>
      <c r="O4" s="2">
        <f>SUM(Sheet1!E31)</f>
        <v>12571.630183484303</v>
      </c>
      <c r="P4" s="2">
        <f>SUM(Sheet1!E31)</f>
        <v>12571.630183484303</v>
      </c>
      <c r="Q4" s="2">
        <f>SUM(Sheet1!E31)</f>
        <v>12571.630183484303</v>
      </c>
      <c r="R4" s="2">
        <f>SUM(Sheet1!E31)</f>
        <v>12571.630183484303</v>
      </c>
      <c r="S4" s="2">
        <f>SUM(Sheet1!E31)</f>
        <v>12571.630183484303</v>
      </c>
      <c r="T4" s="2">
        <f>SUM(Sheet1!E31)</f>
        <v>12571.630183484303</v>
      </c>
      <c r="U4" s="2">
        <f>SUM(Sheet1!E31)</f>
        <v>12571.630183484303</v>
      </c>
      <c r="V4" s="2">
        <f>SUM(Sheet1!E31)</f>
        <v>12571.630183484303</v>
      </c>
      <c r="W4" s="2">
        <f>SUM(Sheet1!E31)</f>
        <v>12571.630183484303</v>
      </c>
      <c r="X4" s="2">
        <f>SUM(Sheet1!E31)</f>
        <v>12571.630183484303</v>
      </c>
      <c r="Y4" s="16">
        <f>SUM(Sheet1!E31)</f>
        <v>12571.630183484303</v>
      </c>
      <c r="Z4" s="2">
        <f>SUM(Sheet1!E31)</f>
        <v>12571.630183484303</v>
      </c>
      <c r="AA4" s="2">
        <f>SUM(Sheet1!E31)</f>
        <v>12571.630183484303</v>
      </c>
      <c r="AB4" s="2">
        <f>SUM(Sheet1!E31)</f>
        <v>12571.630183484303</v>
      </c>
      <c r="AC4" s="2">
        <f>SUM(Sheet1!E31)</f>
        <v>12571.630183484303</v>
      </c>
      <c r="AD4" s="2">
        <f>SUM(Sheet1!E31)</f>
        <v>12571.630183484303</v>
      </c>
      <c r="AE4" s="2">
        <f>SUM(Sheet1!E31)</f>
        <v>12571.630183484303</v>
      </c>
      <c r="AF4" s="2">
        <f>SUM(Sheet1!E31)</f>
        <v>12571.630183484303</v>
      </c>
      <c r="AG4" s="2">
        <f>SUM(Sheet1!E31)</f>
        <v>12571.630183484303</v>
      </c>
      <c r="AH4" s="2">
        <f>SUM(Sheet1!E31)</f>
        <v>12571.630183484303</v>
      </c>
      <c r="AI4" s="2">
        <f>SUM(Sheet1!E31)</f>
        <v>12571.630183484303</v>
      </c>
      <c r="AJ4" s="2">
        <f>SUM(Sheet1!E31)</f>
        <v>12571.630183484303</v>
      </c>
      <c r="AK4" s="2">
        <f>SUM(Sheet1!E31)</f>
        <v>12571.630183484303</v>
      </c>
    </row>
    <row r="5" spans="1:48" ht="15" thickBot="1" x14ac:dyDescent="0.35">
      <c r="A5" t="s">
        <v>85</v>
      </c>
      <c r="B5" s="9">
        <v>2022</v>
      </c>
      <c r="C5" s="9">
        <v>2042</v>
      </c>
      <c r="D5" s="11">
        <v>169000</v>
      </c>
      <c r="F5" s="2">
        <v>45000</v>
      </c>
      <c r="G5" s="2">
        <v>45000</v>
      </c>
      <c r="H5" s="2">
        <v>45000</v>
      </c>
      <c r="I5" s="2">
        <f>SUM(Sheet1!H26)</f>
        <v>8456.7626531047172</v>
      </c>
      <c r="J5" s="2">
        <f>SUM(Sheet1!H26)</f>
        <v>8456.7626531047172</v>
      </c>
      <c r="K5" s="2">
        <f>SUM(Sheet1!H26)</f>
        <v>8456.7626531047172</v>
      </c>
      <c r="L5" s="2">
        <f>SUM(Sheet1!H26)</f>
        <v>8456.7626531047172</v>
      </c>
      <c r="M5" s="2">
        <f>SUM(Sheet1!H26)</f>
        <v>8456.7626531047172</v>
      </c>
      <c r="N5" s="2">
        <f>SUM(Sheet1!H26)</f>
        <v>8456.7626531047172</v>
      </c>
      <c r="O5" s="2">
        <f>SUM(Sheet1!H26)</f>
        <v>8456.7626531047172</v>
      </c>
      <c r="P5" s="2">
        <f>SUM(Sheet1!H26)</f>
        <v>8456.7626531047172</v>
      </c>
      <c r="Q5" s="2">
        <f>SUM(Sheet1!H26)</f>
        <v>8456.7626531047172</v>
      </c>
      <c r="R5" s="2">
        <f>SUM(Sheet1!H26)</f>
        <v>8456.7626531047172</v>
      </c>
      <c r="S5" s="2">
        <f>SUM(Sheet1!H26)</f>
        <v>8456.7626531047172</v>
      </c>
      <c r="T5" s="2">
        <f>SUM(Sheet1!H26)</f>
        <v>8456.7626531047172</v>
      </c>
      <c r="U5" s="2">
        <f>SUM(Sheet1!H26)</f>
        <v>8456.7626531047172</v>
      </c>
      <c r="V5" s="2">
        <f>SUM(Sheet1!H26)</f>
        <v>8456.7626531047172</v>
      </c>
      <c r="W5" s="2">
        <f>SUM(Sheet1!H26)</f>
        <v>8456.7626531047172</v>
      </c>
      <c r="X5" s="2">
        <f>SUM(Sheet1!H26)</f>
        <v>8456.7626531047172</v>
      </c>
      <c r="Y5" s="16">
        <f>SUM(Sheet1!H26)</f>
        <v>8456.7626531047172</v>
      </c>
      <c r="Z5" s="2">
        <f>SUM(Sheet1!H26)</f>
        <v>8456.7626531047172</v>
      </c>
      <c r="AA5" s="2">
        <f>SUM(Sheet1!H26)</f>
        <v>8456.7626531047172</v>
      </c>
      <c r="AB5" s="25">
        <f>SUM(Sheet1!H26)</f>
        <v>8456.7626531047172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8" ht="15" thickBot="1" x14ac:dyDescent="0.35">
      <c r="A6" t="s">
        <v>103</v>
      </c>
      <c r="B6" s="9">
        <v>2021</v>
      </c>
      <c r="C6" s="9">
        <v>2031</v>
      </c>
      <c r="D6" s="26">
        <v>55000</v>
      </c>
      <c r="F6" s="2"/>
      <c r="G6" s="2"/>
      <c r="H6" s="2">
        <v>5000</v>
      </c>
      <c r="I6" s="2">
        <v>10000</v>
      </c>
      <c r="J6" s="2">
        <v>10000</v>
      </c>
      <c r="K6" s="2">
        <v>10000</v>
      </c>
      <c r="L6" s="2">
        <v>10000</v>
      </c>
      <c r="M6" s="25">
        <v>10000</v>
      </c>
      <c r="N6" s="2">
        <f>SUM(Sheet1!K16)</f>
        <v>5523.110627056024</v>
      </c>
      <c r="O6" s="2">
        <f>SUM(Sheet1!K16)</f>
        <v>5523.110627056024</v>
      </c>
      <c r="P6" s="2">
        <f>SUM(Sheet1!K16)</f>
        <v>5523.110627056024</v>
      </c>
      <c r="Q6" s="2">
        <f>SUM(Sheet1!K16)</f>
        <v>5523.110627056024</v>
      </c>
      <c r="R6" s="2">
        <f>SUM(Sheet1!K16)</f>
        <v>5523.110627056024</v>
      </c>
      <c r="S6" s="2">
        <f>SUM(Sheet1!K16)</f>
        <v>5523.110627056024</v>
      </c>
      <c r="T6" s="2">
        <f>SUM(Sheet1!K16)</f>
        <v>5523.110627056024</v>
      </c>
      <c r="U6" s="2">
        <f>SUM(Sheet1!K16)</f>
        <v>5523.110627056024</v>
      </c>
      <c r="V6" s="2">
        <f>SUM(Sheet1!K16)</f>
        <v>5523.110627056024</v>
      </c>
      <c r="W6" s="25">
        <f>SUM(Sheet1!K16)</f>
        <v>5523.110627056024</v>
      </c>
      <c r="X6" s="2">
        <f>SUM(Sheet1!K28)</f>
        <v>6040.5451601009936</v>
      </c>
      <c r="Y6" s="16">
        <f>SUM(Sheet1!K28)</f>
        <v>6040.5451601009936</v>
      </c>
      <c r="Z6" s="2">
        <f>SUM(Sheet1!K28)</f>
        <v>6040.5451601009936</v>
      </c>
      <c r="AA6" s="2">
        <f>SUM(Sheet1!K28)</f>
        <v>6040.5451601009936</v>
      </c>
      <c r="AB6" s="2">
        <f>SUM(Sheet1!K28)</f>
        <v>6040.5451601009936</v>
      </c>
      <c r="AC6" s="2">
        <f>SUM(Sheet1!K28)</f>
        <v>6040.5451601009936</v>
      </c>
      <c r="AD6" s="2">
        <f>SUM(Sheet1!K28)</f>
        <v>6040.5451601009936</v>
      </c>
      <c r="AE6" s="2">
        <f>SUM(Sheet1!K28)</f>
        <v>6040.5451601009936</v>
      </c>
      <c r="AF6" s="2">
        <f>SUM(Sheet1!K28)</f>
        <v>6040.5451601009936</v>
      </c>
      <c r="AG6" s="25">
        <f>SUM(Sheet1!K28)</f>
        <v>6040.5451601009936</v>
      </c>
    </row>
    <row r="7" spans="1:48" ht="15" thickBot="1" x14ac:dyDescent="0.35">
      <c r="A7" t="s">
        <v>86</v>
      </c>
      <c r="B7" s="9">
        <v>1985</v>
      </c>
      <c r="C7" s="9" t="s">
        <v>121</v>
      </c>
      <c r="D7" s="11">
        <v>79000</v>
      </c>
      <c r="F7" s="45" t="s">
        <v>121</v>
      </c>
      <c r="G7" s="45" t="s">
        <v>121</v>
      </c>
      <c r="H7" s="45" t="s">
        <v>121</v>
      </c>
      <c r="I7" s="45" t="s">
        <v>121</v>
      </c>
      <c r="J7" s="45" t="s">
        <v>121</v>
      </c>
      <c r="K7" s="45" t="s">
        <v>121</v>
      </c>
      <c r="L7" s="45" t="s">
        <v>121</v>
      </c>
      <c r="M7" s="45" t="s">
        <v>121</v>
      </c>
      <c r="N7" s="45" t="s">
        <v>121</v>
      </c>
      <c r="O7" s="45" t="s">
        <v>121</v>
      </c>
      <c r="P7" s="45" t="s">
        <v>121</v>
      </c>
      <c r="Q7" s="45" t="s">
        <v>121</v>
      </c>
      <c r="R7" s="45" t="s">
        <v>121</v>
      </c>
      <c r="S7" s="45" t="s">
        <v>121</v>
      </c>
      <c r="T7" s="45" t="s">
        <v>121</v>
      </c>
      <c r="U7" s="45" t="s">
        <v>121</v>
      </c>
      <c r="V7" s="45" t="s">
        <v>121</v>
      </c>
      <c r="W7" s="45" t="s">
        <v>121</v>
      </c>
      <c r="X7" s="45" t="s">
        <v>121</v>
      </c>
      <c r="Y7" s="46" t="s">
        <v>121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8" ht="15" thickBot="1" x14ac:dyDescent="0.35">
      <c r="A8" t="s">
        <v>117</v>
      </c>
      <c r="B8" s="41" t="s">
        <v>123</v>
      </c>
      <c r="C8" s="9">
        <v>2029</v>
      </c>
      <c r="D8" s="11">
        <v>15454</v>
      </c>
      <c r="F8" s="2"/>
      <c r="G8" s="2"/>
      <c r="H8" s="2">
        <v>0</v>
      </c>
      <c r="I8" s="2">
        <v>5200</v>
      </c>
      <c r="J8" s="2">
        <v>5200</v>
      </c>
      <c r="K8" s="25">
        <v>5200</v>
      </c>
      <c r="L8" s="2">
        <f>SUM(Sheet1!Q16)</f>
        <v>1690.1812204064117</v>
      </c>
      <c r="M8" s="2">
        <f>SUM(Sheet1!Q16)</f>
        <v>1690.1812204064117</v>
      </c>
      <c r="N8" s="2">
        <f>SUM(Sheet1!Q16)</f>
        <v>1690.1812204064117</v>
      </c>
      <c r="O8" s="2">
        <f>SUM(Sheet1!Q16)</f>
        <v>1690.1812204064117</v>
      </c>
      <c r="P8" s="2">
        <f>SUM(Sheet1!Q16)</f>
        <v>1690.1812204064117</v>
      </c>
      <c r="Q8" s="2">
        <f>SUM(Sheet1!Q16)</f>
        <v>1690.1812204064117</v>
      </c>
      <c r="R8" s="2">
        <f>SUM(Sheet1!Q16)</f>
        <v>1690.1812204064117</v>
      </c>
      <c r="S8" s="2">
        <f>SUM(Sheet1!Q16)</f>
        <v>1690.1812204064117</v>
      </c>
      <c r="T8" s="2">
        <f>SUM(Sheet1!Q16)</f>
        <v>1690.1812204064117</v>
      </c>
      <c r="U8" s="25">
        <f>SUM(Sheet1!Q16)</f>
        <v>1690.1812204064117</v>
      </c>
      <c r="V8" s="2">
        <f>SUM(Sheet1!Q28)</f>
        <v>1758.8093555816056</v>
      </c>
      <c r="W8" s="2">
        <f>SUM(Sheet1!Q28)</f>
        <v>1758.8093555816056</v>
      </c>
      <c r="X8" s="2">
        <f>SUM(Sheet1!Q28)</f>
        <v>1758.8093555816056</v>
      </c>
      <c r="Y8" s="16">
        <f>SUM(Sheet1!Q28)</f>
        <v>1758.8093555816056</v>
      </c>
      <c r="Z8" s="2">
        <f>SUM(Sheet1!Q28)</f>
        <v>1758.8093555816056</v>
      </c>
      <c r="AA8" s="2">
        <f>SUM(Sheet1!Q28)</f>
        <v>1758.8093555816056</v>
      </c>
      <c r="AB8" s="2">
        <f>SUM(Sheet1!Q28)</f>
        <v>1758.8093555816056</v>
      </c>
      <c r="AC8" s="2">
        <f>SUM(Sheet1!Q28)</f>
        <v>1758.8093555816056</v>
      </c>
      <c r="AD8" s="2">
        <f>SUM(Sheet1!Q28)</f>
        <v>1758.8093555816056</v>
      </c>
      <c r="AE8" s="25">
        <f>SUM(Sheet1!Q28)</f>
        <v>1758.8093555816056</v>
      </c>
      <c r="AF8" s="2"/>
      <c r="AG8" s="2"/>
      <c r="AH8" s="2"/>
      <c r="AI8" s="2"/>
    </row>
    <row r="9" spans="1:48" x14ac:dyDescent="0.3">
      <c r="A9" t="s">
        <v>104</v>
      </c>
      <c r="B9" s="41" t="s">
        <v>123</v>
      </c>
      <c r="C9" s="9">
        <v>2028</v>
      </c>
      <c r="D9" s="11">
        <v>30000</v>
      </c>
      <c r="F9" s="2"/>
      <c r="G9" s="2"/>
      <c r="H9" s="2">
        <v>10000</v>
      </c>
      <c r="I9" s="2">
        <v>10000</v>
      </c>
      <c r="J9" s="2">
        <v>10000</v>
      </c>
      <c r="K9" s="2">
        <f>SUM(Sheet1!T21)</f>
        <v>1896.8221340554826</v>
      </c>
      <c r="L9" s="2">
        <f>SUM(Sheet1!T21)</f>
        <v>1896.8221340554826</v>
      </c>
      <c r="M9" s="2">
        <f>SUM(Sheet1!T21)</f>
        <v>1896.8221340554826</v>
      </c>
      <c r="N9" s="2">
        <f>SUM(Sheet1!T21)</f>
        <v>1896.8221340554826</v>
      </c>
      <c r="O9" s="2">
        <f>SUM(Sheet1!T21)</f>
        <v>1896.8221340554826</v>
      </c>
      <c r="P9" s="2">
        <f>SUM(Sheet1!T21)</f>
        <v>1896.8221340554826</v>
      </c>
      <c r="Q9" s="2">
        <f>SUM(Sheet1!T21)</f>
        <v>1896.8221340554826</v>
      </c>
      <c r="R9" s="2">
        <f>SUM(Sheet1!T21)</f>
        <v>1896.8221340554826</v>
      </c>
      <c r="S9" s="2">
        <f>SUM(Sheet1!T21)</f>
        <v>1896.8221340554826</v>
      </c>
      <c r="T9" s="2">
        <f>SUM(Sheet1!T21)</f>
        <v>1896.8221340554826</v>
      </c>
      <c r="U9" s="2">
        <f>SUM(Sheet1!T21)</f>
        <v>1896.8221340554826</v>
      </c>
      <c r="V9" s="2">
        <f>SUM(Sheet1!T21)</f>
        <v>1896.8221340554826</v>
      </c>
      <c r="W9" s="2">
        <f>SUM(Sheet1!T21)</f>
        <v>1896.8221340554826</v>
      </c>
      <c r="X9" s="2">
        <f>SUM(Sheet1!T21)</f>
        <v>1896.8221340554826</v>
      </c>
      <c r="Y9" s="16">
        <f>SUM(Sheet1!T21)</f>
        <v>1896.8221340554826</v>
      </c>
      <c r="Z9" s="2">
        <f>SUM(Sheet1!T21)</f>
        <v>1896.8221340554826</v>
      </c>
      <c r="AA9" s="2">
        <f>SUM(Sheet1!T21)</f>
        <v>1896.8221340554826</v>
      </c>
      <c r="AB9" s="2">
        <f>SUM(Sheet1!T21)</f>
        <v>1896.8221340554826</v>
      </c>
      <c r="AC9" s="2">
        <f>SUM(Sheet1!T38)</f>
        <v>2202.1516114970855</v>
      </c>
      <c r="AD9" s="2">
        <f>SUM(Sheet1!T38)</f>
        <v>2202.1516114970855</v>
      </c>
      <c r="AE9" s="2">
        <f>SUM(Sheet1!T38)</f>
        <v>2202.1516114970855</v>
      </c>
      <c r="AF9" s="2">
        <f>SUM(Sheet1!T38)</f>
        <v>2202.1516114970855</v>
      </c>
      <c r="AG9" s="2">
        <f>SUM(Sheet1!T38)</f>
        <v>2202.1516114970855</v>
      </c>
      <c r="AH9" s="2">
        <f>SUM(Sheet1!T38)</f>
        <v>2202.1516114970855</v>
      </c>
      <c r="AI9" s="2">
        <f>SUM(Sheet1!T38)</f>
        <v>2202.1516114970855</v>
      </c>
      <c r="AJ9" s="2">
        <f>SUM(Sheet1!T38)</f>
        <v>2202.1516114970855</v>
      </c>
      <c r="AK9" s="2">
        <f>SUM(Sheet1!T38)</f>
        <v>2202.1516114970855</v>
      </c>
      <c r="AL9" s="2">
        <f>SUM(Sheet1!T38)</f>
        <v>2202.1516114970855</v>
      </c>
      <c r="AM9" s="2">
        <f>SUM(Sheet1!T38)</f>
        <v>2202.1516114970855</v>
      </c>
      <c r="AN9" s="2">
        <f>SUM(Sheet1!T38)</f>
        <v>2202.1516114970855</v>
      </c>
      <c r="AO9" s="2">
        <f>SUM(Sheet1!T38)</f>
        <v>2202.1516114970855</v>
      </c>
      <c r="AP9" s="2">
        <f>SUM(Sheet1!T38)</f>
        <v>2202.1516114970855</v>
      </c>
      <c r="AQ9" s="2">
        <f>SUM(Sheet1!T38)</f>
        <v>2202.1516114970855</v>
      </c>
    </row>
    <row r="10" spans="1:48" ht="15" thickBot="1" x14ac:dyDescent="0.35">
      <c r="A10" t="s">
        <v>105</v>
      </c>
      <c r="B10" s="9">
        <v>2024</v>
      </c>
      <c r="C10" s="9">
        <v>2035</v>
      </c>
      <c r="D10" s="11">
        <v>158513</v>
      </c>
      <c r="F10" s="2"/>
      <c r="G10" s="2"/>
      <c r="H10" s="2">
        <f>SUM(Sheet1!B57)</f>
        <v>15694.383663020581</v>
      </c>
      <c r="I10" s="2">
        <f>SUM(Sheet1!B57)</f>
        <v>15694.383663020581</v>
      </c>
      <c r="J10" s="2">
        <f>SUM(Sheet1!B57)</f>
        <v>15694.383663020581</v>
      </c>
      <c r="K10" s="2">
        <f>SUM(Sheet1!B57)</f>
        <v>15694.383663020581</v>
      </c>
      <c r="L10" s="2">
        <f>SUM(Sheet1!B57)</f>
        <v>15694.383663020581</v>
      </c>
      <c r="M10" s="2">
        <f>SUM(Sheet1!B57)</f>
        <v>15694.383663020581</v>
      </c>
      <c r="N10" s="2">
        <f>SUM(Sheet1!B57)</f>
        <v>15694.383663020581</v>
      </c>
      <c r="O10" s="2">
        <f>SUM(Sheet1!B57)</f>
        <v>15694.383663020581</v>
      </c>
      <c r="P10" s="2">
        <f>SUM(Sheet1!B57)</f>
        <v>15694.383663020581</v>
      </c>
      <c r="Q10" s="2">
        <f>SUM(Sheet1!B57)</f>
        <v>15694.383663020581</v>
      </c>
      <c r="R10" s="2">
        <f>SUM(Sheet1!B70)</f>
        <v>17336.363438864682</v>
      </c>
      <c r="S10" s="2">
        <f>SUM(Sheet1!B70)</f>
        <v>17336.363438864682</v>
      </c>
      <c r="T10" s="2">
        <f>SUM(Sheet1!B70)</f>
        <v>17336.363438864682</v>
      </c>
      <c r="U10" s="2">
        <f>SUM(Sheet1!B70)</f>
        <v>17336.363438864682</v>
      </c>
      <c r="V10" s="2">
        <f>SUM(Sheet1!B70)</f>
        <v>17336.363438864682</v>
      </c>
      <c r="W10" s="2">
        <f>SUM(Sheet1!B70)</f>
        <v>17336.363438864682</v>
      </c>
      <c r="X10" s="2">
        <f>SUM(Sheet1!B70)</f>
        <v>17336.363438864682</v>
      </c>
      <c r="Y10" s="16">
        <f>SUM(Sheet1!B70)</f>
        <v>17336.363438864682</v>
      </c>
      <c r="Z10" s="2">
        <f>SUM(Sheet1!B70)</f>
        <v>17336.363438864682</v>
      </c>
      <c r="AA10" s="2">
        <f>SUM(Sheet1!B70)</f>
        <v>17336.363438864682</v>
      </c>
    </row>
    <row r="11" spans="1:48" ht="15" thickBot="1" x14ac:dyDescent="0.35">
      <c r="A11" t="s">
        <v>106</v>
      </c>
      <c r="B11" s="9">
        <v>2019</v>
      </c>
      <c r="C11" s="9">
        <v>2029</v>
      </c>
      <c r="D11" s="11">
        <v>180000</v>
      </c>
      <c r="F11" s="2"/>
      <c r="G11" s="2"/>
      <c r="H11" s="2">
        <v>30000</v>
      </c>
      <c r="I11" s="2">
        <v>30000</v>
      </c>
      <c r="J11" s="2">
        <v>30000</v>
      </c>
      <c r="K11" s="2">
        <v>30000</v>
      </c>
      <c r="L11" s="2"/>
      <c r="M11" s="37">
        <v>30000</v>
      </c>
      <c r="N11" s="2">
        <f>SUM(Sheet1!E57)</f>
        <v>19686.334908318495</v>
      </c>
      <c r="O11" s="2">
        <f>SUM(Sheet1!E57)</f>
        <v>19686.334908318495</v>
      </c>
      <c r="P11" s="2">
        <f>SUM(Sheet1!E57)</f>
        <v>19686.334908318495</v>
      </c>
      <c r="Q11" s="2">
        <f>SUM(Sheet1!E57)</f>
        <v>19686.334908318495</v>
      </c>
      <c r="R11" s="2">
        <f>SUM(Sheet1!E57)</f>
        <v>19686.334908318495</v>
      </c>
      <c r="S11" s="2">
        <f>SUM(Sheet1!E57)</f>
        <v>19686.334908318495</v>
      </c>
      <c r="T11" s="2">
        <f>SUM(Sheet1!E57)</f>
        <v>19686.334908318495</v>
      </c>
      <c r="U11" s="2">
        <f>SUM(Sheet1!E57)</f>
        <v>19686.334908318495</v>
      </c>
      <c r="V11" s="2">
        <f>SUM(Sheet1!E57)</f>
        <v>19686.334908318495</v>
      </c>
      <c r="W11" s="25">
        <f>SUM(Sheet1!E57)</f>
        <v>19686.334908318495</v>
      </c>
      <c r="X11" s="2"/>
      <c r="Y11" s="16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48" ht="15" thickBot="1" x14ac:dyDescent="0.35">
      <c r="A12" t="s">
        <v>107</v>
      </c>
      <c r="B12" s="9">
        <v>2013</v>
      </c>
      <c r="C12" s="9">
        <v>2024</v>
      </c>
      <c r="D12" s="11">
        <v>279000</v>
      </c>
      <c r="F12" s="2"/>
      <c r="G12" s="2">
        <v>48000</v>
      </c>
      <c r="H12" s="2">
        <v>48000</v>
      </c>
      <c r="I12" s="2">
        <v>48000</v>
      </c>
      <c r="J12" s="2">
        <v>48000</v>
      </c>
      <c r="K12" s="2">
        <v>48000</v>
      </c>
      <c r="L12" s="39">
        <v>48000</v>
      </c>
      <c r="M12" s="25">
        <v>48000</v>
      </c>
      <c r="N12" s="2">
        <v>34855</v>
      </c>
      <c r="O12" s="2">
        <v>34855</v>
      </c>
      <c r="P12" s="2">
        <v>34855</v>
      </c>
      <c r="Q12" s="2">
        <v>34855</v>
      </c>
      <c r="R12" s="2">
        <v>34855</v>
      </c>
      <c r="S12" s="2">
        <v>34855</v>
      </c>
      <c r="T12" s="25">
        <v>34855</v>
      </c>
      <c r="U12" s="35">
        <v>39438</v>
      </c>
      <c r="V12" s="35">
        <v>39438</v>
      </c>
      <c r="W12" s="38">
        <v>39438</v>
      </c>
      <c r="X12" s="2">
        <v>39438</v>
      </c>
      <c r="Y12" s="42">
        <v>39438</v>
      </c>
      <c r="Z12" s="35">
        <v>39438</v>
      </c>
      <c r="AA12" s="25">
        <v>39438</v>
      </c>
      <c r="AB12" s="10"/>
      <c r="AC12" s="10"/>
      <c r="AD12" s="10"/>
      <c r="AE12" s="10"/>
      <c r="AF12" s="10"/>
      <c r="AG12" s="10"/>
      <c r="AH12" s="10"/>
      <c r="AI12" s="10"/>
      <c r="AK12" s="10"/>
      <c r="AL12" s="36">
        <v>78000</v>
      </c>
      <c r="AM12" s="10">
        <v>78000</v>
      </c>
      <c r="AN12" s="10">
        <v>78000</v>
      </c>
      <c r="AO12" s="10">
        <v>78000</v>
      </c>
      <c r="AP12" s="10">
        <v>78000</v>
      </c>
      <c r="AQ12" s="10"/>
      <c r="AR12" s="10"/>
      <c r="AS12" s="10"/>
    </row>
    <row r="13" spans="1:48" ht="15" thickBot="1" x14ac:dyDescent="0.35">
      <c r="A13" t="s">
        <v>107</v>
      </c>
      <c r="B13" s="9">
        <v>2019</v>
      </c>
      <c r="C13" s="9">
        <v>2031</v>
      </c>
      <c r="D13" s="11">
        <v>305138</v>
      </c>
      <c r="F13" s="2">
        <v>48000</v>
      </c>
      <c r="G13" s="2"/>
      <c r="H13" s="2"/>
      <c r="I13" s="2"/>
      <c r="J13" s="2"/>
      <c r="K13" s="2"/>
      <c r="L13" s="25">
        <v>54899</v>
      </c>
      <c r="M13" s="2">
        <v>54899</v>
      </c>
      <c r="N13" s="2">
        <v>54899</v>
      </c>
      <c r="O13" s="2">
        <v>54899</v>
      </c>
      <c r="P13" s="2">
        <v>54899</v>
      </c>
      <c r="Q13" s="2">
        <v>54899</v>
      </c>
      <c r="R13" s="25">
        <v>54899</v>
      </c>
      <c r="S13" s="35">
        <v>35568</v>
      </c>
      <c r="T13" s="2">
        <v>35568</v>
      </c>
      <c r="U13" s="2">
        <v>35568</v>
      </c>
      <c r="V13" s="2">
        <v>35568</v>
      </c>
      <c r="W13" s="2">
        <v>35568</v>
      </c>
      <c r="X13" s="2">
        <v>35568</v>
      </c>
      <c r="Y13" s="43">
        <v>35568</v>
      </c>
      <c r="Z13" s="2"/>
      <c r="AA13" s="2"/>
      <c r="AB13" s="2"/>
      <c r="AC13" s="2"/>
      <c r="AD13" s="2"/>
      <c r="AE13" s="2"/>
      <c r="AF13" s="2"/>
      <c r="AG13" s="2">
        <v>75000</v>
      </c>
      <c r="AH13" s="2">
        <v>75000</v>
      </c>
      <c r="AI13" s="2">
        <v>75000</v>
      </c>
      <c r="AJ13" s="2">
        <v>75000</v>
      </c>
      <c r="AK13" s="2">
        <v>75000</v>
      </c>
      <c r="AL13" s="10"/>
      <c r="AM13" s="10"/>
      <c r="AN13" s="10"/>
      <c r="AO13" s="10"/>
    </row>
    <row r="14" spans="1:48" ht="15" thickBot="1" x14ac:dyDescent="0.35">
      <c r="A14" t="s">
        <v>120</v>
      </c>
      <c r="B14" s="9">
        <v>2005</v>
      </c>
      <c r="C14" s="9">
        <v>2030</v>
      </c>
      <c r="D14" s="11">
        <v>75964</v>
      </c>
      <c r="F14" s="2"/>
      <c r="G14" s="2"/>
      <c r="H14" s="2">
        <v>15193</v>
      </c>
      <c r="I14" s="2">
        <v>15193</v>
      </c>
      <c r="J14" s="2">
        <v>15193</v>
      </c>
      <c r="K14" s="2">
        <v>15193</v>
      </c>
      <c r="L14" s="25">
        <v>15193</v>
      </c>
      <c r="M14" s="2">
        <f>SUM(Sheet1!N67)</f>
        <v>4588.6394155746239</v>
      </c>
      <c r="N14" s="2">
        <f>SUM(Sheet1!N67)</f>
        <v>4588.6394155746239</v>
      </c>
      <c r="O14" s="2">
        <f>SUM(Sheet1!N67)</f>
        <v>4588.6394155746239</v>
      </c>
      <c r="P14" s="2">
        <f>SUM(Sheet1!N67)</f>
        <v>4588.6394155746239</v>
      </c>
      <c r="Q14" s="2">
        <f>SUM(Sheet1!N67)</f>
        <v>4588.6394155746239</v>
      </c>
      <c r="R14" s="2">
        <f>SUM(Sheet1!N67)</f>
        <v>4588.6394155746239</v>
      </c>
      <c r="S14" s="2">
        <f>SUM(Sheet1!N67)</f>
        <v>4588.6394155746239</v>
      </c>
      <c r="T14" s="2">
        <f>SUM(Sheet1!N67)</f>
        <v>4588.6394155746239</v>
      </c>
      <c r="U14" s="2">
        <f>SUM(Sheet1!N67)</f>
        <v>4588.6394155746239</v>
      </c>
      <c r="V14" s="2">
        <f>SUM(Sheet1!N67)</f>
        <v>4588.6394155746239</v>
      </c>
      <c r="W14" s="2">
        <f>SUM(Sheet1!N67)</f>
        <v>4588.6394155746239</v>
      </c>
      <c r="X14" s="2">
        <f>SUM(Sheet1!N67)</f>
        <v>4588.6394155746239</v>
      </c>
      <c r="Y14" s="16">
        <f>SUM(Sheet1!N67)</f>
        <v>4588.6394155746239</v>
      </c>
      <c r="Z14" s="2">
        <f>SUM(Sheet1!N67)</f>
        <v>4588.6394155746239</v>
      </c>
      <c r="AA14" s="2">
        <f>SUM(Sheet1!N67)</f>
        <v>4588.6394155746239</v>
      </c>
      <c r="AB14" s="2">
        <f>SUM(Sheet1!N67)</f>
        <v>4588.6394155746239</v>
      </c>
      <c r="AC14" s="2">
        <f>SUM(Sheet1!N67)</f>
        <v>4588.6394155746239</v>
      </c>
      <c r="AD14" s="2">
        <f>SUM(Sheet1!N67)</f>
        <v>4588.6394155746239</v>
      </c>
      <c r="AE14" s="2">
        <f>SUM(Sheet1!N67)</f>
        <v>4588.6394155746239</v>
      </c>
      <c r="AF14" s="25">
        <f>SUM(Sheet1!N67)</f>
        <v>4588.6394155746239</v>
      </c>
    </row>
    <row r="15" spans="1:48" ht="15" thickBot="1" x14ac:dyDescent="0.35">
      <c r="A15" t="s">
        <v>108</v>
      </c>
      <c r="B15" s="9">
        <v>2025</v>
      </c>
      <c r="C15" s="9">
        <v>2028</v>
      </c>
      <c r="D15" s="11">
        <v>10000</v>
      </c>
      <c r="F15" s="2"/>
      <c r="G15" s="2"/>
      <c r="H15" s="2"/>
      <c r="I15" s="2">
        <v>10000</v>
      </c>
      <c r="J15" s="2">
        <f>SUM(Sheet1!Q57)</f>
        <v>1093.6852726843611</v>
      </c>
      <c r="K15" s="2">
        <f>SUM(Sheet1!Q57)</f>
        <v>1093.6852726843611</v>
      </c>
      <c r="L15" s="2">
        <f>SUM(Sheet1!Q57)</f>
        <v>1093.6852726843611</v>
      </c>
      <c r="M15" s="2">
        <f>SUM(Sheet1!Q57)</f>
        <v>1093.6852726843611</v>
      </c>
      <c r="N15" s="2">
        <f>SUM(Sheet1!Q57)</f>
        <v>1093.6852726843611</v>
      </c>
      <c r="O15" s="2">
        <f>SUM(Sheet1!Q57)</f>
        <v>1093.6852726843611</v>
      </c>
      <c r="P15" s="2">
        <f>SUM(Sheet1!Q57)</f>
        <v>1093.6852726843611</v>
      </c>
      <c r="Q15" s="2">
        <f>SUM(Sheet1!Q57)</f>
        <v>1093.6852726843611</v>
      </c>
      <c r="R15" s="2">
        <f>SUM(Sheet1!Q57)</f>
        <v>1093.6852726843611</v>
      </c>
      <c r="S15" s="2">
        <f>SUM(Sheet1!Q57)</f>
        <v>1093.6852726843611</v>
      </c>
      <c r="T15" s="2"/>
      <c r="U15" s="2"/>
      <c r="V15" s="2"/>
      <c r="W15" s="2"/>
      <c r="X15" s="2"/>
      <c r="Y15" s="16"/>
    </row>
    <row r="16" spans="1:48" ht="15" thickBot="1" x14ac:dyDescent="0.35">
      <c r="A16" t="s">
        <v>109</v>
      </c>
      <c r="B16" s="41" t="s">
        <v>123</v>
      </c>
      <c r="C16" s="9">
        <v>2030</v>
      </c>
      <c r="D16" s="11">
        <v>52000</v>
      </c>
      <c r="F16" s="2"/>
      <c r="G16" s="2"/>
      <c r="H16" s="2">
        <v>10100</v>
      </c>
      <c r="I16" s="2">
        <v>10100</v>
      </c>
      <c r="J16" s="2">
        <v>10100</v>
      </c>
      <c r="K16" s="2">
        <v>10100</v>
      </c>
      <c r="L16" s="2">
        <v>10100</v>
      </c>
      <c r="M16" s="2">
        <f>SUM(Sheet1!T57)</f>
        <v>5918.0403790223463</v>
      </c>
      <c r="N16" s="2">
        <f>SUM(Sheet1!T57)</f>
        <v>5918.0403790223463</v>
      </c>
      <c r="O16" s="2">
        <f>SUM(Sheet1!T57)</f>
        <v>5918.0403790223463</v>
      </c>
      <c r="P16" s="2">
        <f>SUM(Sheet1!T57)</f>
        <v>5918.0403790223463</v>
      </c>
      <c r="Q16" s="2">
        <f>SUM(Sheet1!T57)</f>
        <v>5918.0403790223463</v>
      </c>
      <c r="R16" s="2">
        <f>SUM(Sheet1!T57)</f>
        <v>5918.0403790223463</v>
      </c>
      <c r="S16" s="2">
        <f>SUM(Sheet1!T57)</f>
        <v>5918.0403790223463</v>
      </c>
      <c r="T16" s="2">
        <f>SUM(Sheet1!T57)</f>
        <v>5918.0403790223463</v>
      </c>
      <c r="U16" s="2">
        <f>SUM(Sheet1!T57)</f>
        <v>5918.0403790223463</v>
      </c>
      <c r="V16" s="2">
        <f>SUM(Sheet1!T57)</f>
        <v>5918.0403790223463</v>
      </c>
      <c r="W16" s="2">
        <f>SUM(Sheet1!T57)</f>
        <v>5918.0403790223463</v>
      </c>
      <c r="X16" s="2">
        <f>SUM(Sheet1!T57)</f>
        <v>5918.0403790223463</v>
      </c>
      <c r="Y16" s="16">
        <f>SUM(Sheet1!T57)</f>
        <v>5918.0403790223463</v>
      </c>
      <c r="Z16" s="2">
        <f>SUM(Sheet1!T57)</f>
        <v>5918.0403790223463</v>
      </c>
      <c r="AA16" s="25">
        <f>SUM(Sheet1!T57)</f>
        <v>5918.0403790223463</v>
      </c>
    </row>
    <row r="17" spans="1:45" ht="15" thickBot="1" x14ac:dyDescent="0.35">
      <c r="A17" t="s">
        <v>110</v>
      </c>
      <c r="B17" s="9">
        <v>2001</v>
      </c>
      <c r="C17" s="9">
        <v>2032</v>
      </c>
      <c r="D17" s="11">
        <v>140000</v>
      </c>
      <c r="F17" s="2"/>
      <c r="G17" s="2"/>
      <c r="H17" s="2">
        <v>20000</v>
      </c>
      <c r="I17" s="2">
        <v>20000</v>
      </c>
      <c r="J17" s="2">
        <v>20000</v>
      </c>
      <c r="K17" s="2">
        <v>20000</v>
      </c>
      <c r="L17" s="2">
        <v>20000</v>
      </c>
      <c r="M17" s="2">
        <v>20000</v>
      </c>
      <c r="N17" s="25">
        <v>20000</v>
      </c>
      <c r="O17" s="2">
        <f>SUM(Sheet1!B95)</f>
        <v>8456.7626531047172</v>
      </c>
      <c r="P17" s="2">
        <f>SUM(Sheet1!B95)</f>
        <v>8456.7626531047172</v>
      </c>
      <c r="Q17" s="2">
        <f>SUM(Sheet1!B95)</f>
        <v>8456.7626531047172</v>
      </c>
      <c r="R17" s="2">
        <f>SUM(Sheet1!B95)</f>
        <v>8456.7626531047172</v>
      </c>
      <c r="S17" s="2">
        <f>SUM(Sheet1!B95)</f>
        <v>8456.7626531047172</v>
      </c>
      <c r="T17" s="2">
        <f>SUM(Sheet1!B95)</f>
        <v>8456.7626531047172</v>
      </c>
      <c r="U17" s="2">
        <f>SUM(Sheet1!B95)</f>
        <v>8456.7626531047172</v>
      </c>
      <c r="V17" s="2">
        <f>SUM(Sheet1!B95)</f>
        <v>8456.7626531047172</v>
      </c>
      <c r="W17" s="2">
        <f>SUM(Sheet1!B95)</f>
        <v>8456.7626531047172</v>
      </c>
      <c r="X17" s="2">
        <f>SUM(Sheet1!B95)</f>
        <v>8456.7626531047172</v>
      </c>
      <c r="Y17" s="16">
        <f>SUM(Sheet1!B95)</f>
        <v>8456.7626531047172</v>
      </c>
      <c r="Z17" s="2">
        <f>SUM(Sheet1!B95)</f>
        <v>8456.7626531047172</v>
      </c>
      <c r="AA17" s="2">
        <f>SUM(Sheet1!B95)</f>
        <v>8456.7626531047172</v>
      </c>
      <c r="AB17" s="2">
        <f>SUM(Sheet1!B95)</f>
        <v>8456.7626531047172</v>
      </c>
      <c r="AC17" s="2">
        <f>SUM(Sheet1!B95)</f>
        <v>8456.7626531047172</v>
      </c>
      <c r="AD17" s="2">
        <f>SUM(Sheet1!B95)</f>
        <v>8456.7626531047172</v>
      </c>
      <c r="AE17" s="2">
        <f>SUM(Sheet1!B95)</f>
        <v>8456.7626531047172</v>
      </c>
      <c r="AF17" s="2">
        <f>SUM(Sheet1!B95)</f>
        <v>8456.7626531047172</v>
      </c>
      <c r="AG17" s="2">
        <f>SUM(Sheet1!B95)</f>
        <v>8456.7626531047172</v>
      </c>
      <c r="AH17" s="2">
        <f>SUM(Sheet1!B95)</f>
        <v>8456.7626531047172</v>
      </c>
    </row>
    <row r="18" spans="1:45" ht="15" thickBot="1" x14ac:dyDescent="0.35">
      <c r="A18" t="s">
        <v>111</v>
      </c>
      <c r="B18" s="9">
        <v>2006</v>
      </c>
      <c r="C18" s="9">
        <v>2031</v>
      </c>
      <c r="D18" s="11">
        <v>120000</v>
      </c>
      <c r="F18" s="2"/>
      <c r="G18" s="2"/>
      <c r="H18" s="2">
        <v>17000</v>
      </c>
      <c r="I18" s="2">
        <v>17000</v>
      </c>
      <c r="J18" s="2">
        <v>17000</v>
      </c>
      <c r="K18" s="2">
        <v>17000</v>
      </c>
      <c r="L18" s="2">
        <v>17000</v>
      </c>
      <c r="M18" s="2">
        <v>17000</v>
      </c>
      <c r="N18" s="2">
        <v>17000</v>
      </c>
      <c r="O18" s="2">
        <v>12000</v>
      </c>
      <c r="P18" s="2">
        <v>12000</v>
      </c>
      <c r="Q18" s="25">
        <v>12000</v>
      </c>
      <c r="R18" s="2">
        <f>SUM(Sheet1!E95)</f>
        <v>10872.980553991783</v>
      </c>
      <c r="S18" s="2">
        <f>SUM(Sheet1!E95)</f>
        <v>10872.980553991783</v>
      </c>
      <c r="T18" s="2">
        <f>SUM(Sheet1!E95)</f>
        <v>10872.980553991783</v>
      </c>
      <c r="U18" s="2">
        <f>SUM(Sheet1!E95)</f>
        <v>10872.980553991783</v>
      </c>
      <c r="V18" s="2">
        <f>SUM(Sheet1!E95)</f>
        <v>10872.980553991783</v>
      </c>
      <c r="W18" s="2">
        <f>SUM(Sheet1!E95)</f>
        <v>10872.980553991783</v>
      </c>
      <c r="X18" s="2">
        <f>SUM(Sheet1!E95)</f>
        <v>10872.980553991783</v>
      </c>
      <c r="Y18" s="16">
        <f>SUM(Sheet1!E95)</f>
        <v>10872.980553991783</v>
      </c>
      <c r="Z18" s="2">
        <f>SUM(Sheet1!E95)</f>
        <v>10872.980553991783</v>
      </c>
      <c r="AA18" s="2">
        <f>SUM(Sheet1!E95)</f>
        <v>10872.980553991783</v>
      </c>
      <c r="AB18" s="2">
        <f>SUM(Sheet1!E95)</f>
        <v>10872.980553991783</v>
      </c>
      <c r="AC18" s="2">
        <f>SUM(Sheet1!E95)</f>
        <v>10872.980553991783</v>
      </c>
      <c r="AD18" s="2">
        <f>SUM(Sheet1!E95)</f>
        <v>10872.980553991783</v>
      </c>
      <c r="AE18" s="2">
        <f>SUM(Sheet1!E95)</f>
        <v>10872.980553991783</v>
      </c>
      <c r="AF18" s="2">
        <f>SUM(Sheet1!E95)</f>
        <v>10872.980553991783</v>
      </c>
      <c r="AG18" s="2">
        <f>SUM(Sheet1!E95)</f>
        <v>10872.980553991783</v>
      </c>
      <c r="AH18" s="2">
        <f>SUM(Sheet1!E95)</f>
        <v>10872.980553991783</v>
      </c>
      <c r="AI18" s="2">
        <f>SUM(Sheet1!E95)</f>
        <v>10872.980553991783</v>
      </c>
      <c r="AJ18" s="2">
        <f>SUM(Sheet1!E95)</f>
        <v>10872.980553991783</v>
      </c>
      <c r="AK18" s="25">
        <f>SUM(Sheet1!E95)</f>
        <v>10872.980553991783</v>
      </c>
    </row>
    <row r="19" spans="1:45" x14ac:dyDescent="0.3">
      <c r="A19" t="s">
        <v>112</v>
      </c>
      <c r="B19" s="9">
        <v>2022</v>
      </c>
      <c r="C19" s="9" t="s">
        <v>121</v>
      </c>
      <c r="D19" s="11">
        <v>70000</v>
      </c>
      <c r="F19" s="2">
        <v>7000</v>
      </c>
      <c r="G19" s="2">
        <v>7000</v>
      </c>
      <c r="H19" s="2">
        <v>7000</v>
      </c>
      <c r="I19" s="2">
        <v>7000</v>
      </c>
      <c r="J19" s="2">
        <v>7000</v>
      </c>
      <c r="K19" s="2">
        <v>7000</v>
      </c>
      <c r="L19" s="2">
        <v>7000</v>
      </c>
      <c r="M19" s="45" t="s">
        <v>121</v>
      </c>
      <c r="N19" s="45" t="s">
        <v>121</v>
      </c>
      <c r="O19" s="45" t="s">
        <v>121</v>
      </c>
      <c r="P19" s="45" t="s">
        <v>121</v>
      </c>
      <c r="Q19" s="45" t="s">
        <v>121</v>
      </c>
      <c r="R19" s="45" t="s">
        <v>121</v>
      </c>
      <c r="S19" s="45" t="s">
        <v>121</v>
      </c>
      <c r="T19" s="45" t="s">
        <v>121</v>
      </c>
      <c r="U19" s="45" t="s">
        <v>121</v>
      </c>
      <c r="V19" s="45" t="s">
        <v>121</v>
      </c>
      <c r="W19" s="45" t="s">
        <v>121</v>
      </c>
      <c r="X19" s="45" t="s">
        <v>121</v>
      </c>
      <c r="Y19" s="46" t="s">
        <v>121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5" thickBot="1" x14ac:dyDescent="0.35">
      <c r="A20" t="s">
        <v>82</v>
      </c>
      <c r="B20" s="9"/>
      <c r="D20" s="22">
        <v>10000</v>
      </c>
      <c r="F20" s="14"/>
      <c r="G20" s="14">
        <v>0</v>
      </c>
      <c r="H20" s="14">
        <v>10000</v>
      </c>
      <c r="I20" s="14">
        <v>10000</v>
      </c>
      <c r="J20" s="14">
        <v>10000</v>
      </c>
      <c r="K20" s="14">
        <v>10000</v>
      </c>
      <c r="L20" s="14">
        <v>10000</v>
      </c>
      <c r="M20" s="14">
        <v>10000</v>
      </c>
      <c r="N20" s="14">
        <v>10000</v>
      </c>
      <c r="O20" s="14">
        <v>10000</v>
      </c>
      <c r="P20" s="14">
        <v>10000</v>
      </c>
      <c r="Q20" s="14">
        <v>10000</v>
      </c>
      <c r="R20" s="14">
        <v>10000</v>
      </c>
      <c r="S20" s="14">
        <v>10000</v>
      </c>
      <c r="T20" s="14">
        <v>10000</v>
      </c>
      <c r="U20" s="14">
        <v>10000</v>
      </c>
      <c r="V20" s="14">
        <v>10000</v>
      </c>
      <c r="W20" s="14">
        <v>10000</v>
      </c>
      <c r="X20" s="14">
        <v>10000</v>
      </c>
      <c r="Y20" s="44">
        <v>10000</v>
      </c>
      <c r="Z20" s="14">
        <v>10000</v>
      </c>
      <c r="AA20" s="14">
        <v>10000</v>
      </c>
      <c r="AB20" s="14">
        <v>10000</v>
      </c>
      <c r="AC20" s="14">
        <v>10000</v>
      </c>
      <c r="AD20" s="14">
        <v>10000</v>
      </c>
      <c r="AE20" s="14">
        <v>10000</v>
      </c>
      <c r="AF20" s="14">
        <v>10000</v>
      </c>
      <c r="AG20" s="14">
        <v>10000</v>
      </c>
      <c r="AH20" s="14">
        <v>10000</v>
      </c>
      <c r="AI20" s="14">
        <v>10000</v>
      </c>
      <c r="AJ20" s="14">
        <v>10000</v>
      </c>
      <c r="AK20" s="14">
        <v>10000</v>
      </c>
      <c r="AL20" s="14">
        <v>10000</v>
      </c>
      <c r="AM20" s="14">
        <v>10000</v>
      </c>
      <c r="AN20" s="14">
        <v>10000</v>
      </c>
      <c r="AO20" s="14">
        <v>10000</v>
      </c>
      <c r="AP20" s="14">
        <v>10000</v>
      </c>
      <c r="AQ20" s="14">
        <v>10000</v>
      </c>
      <c r="AR20" s="14">
        <v>10000</v>
      </c>
      <c r="AS20" s="14">
        <v>10000</v>
      </c>
    </row>
    <row r="21" spans="1:45" x14ac:dyDescent="0.3">
      <c r="D21" s="3" t="s">
        <v>81</v>
      </c>
      <c r="F21" s="2">
        <f>SUM(F3:F20)</f>
        <v>100000</v>
      </c>
      <c r="G21" s="2">
        <f>SUM(G3:G20)</f>
        <v>100000</v>
      </c>
      <c r="H21" s="2">
        <f>SUM(H3:H20)</f>
        <v>302987.38366302056</v>
      </c>
      <c r="I21" s="2">
        <f>SUM(I3:I20)</f>
        <v>305644.14631612529</v>
      </c>
      <c r="J21" s="2">
        <f>SUM(J3:J20)</f>
        <v>300737.83158880961</v>
      </c>
      <c r="K21" s="2">
        <f>SUM(K3:K20)</f>
        <v>301634.65372286516</v>
      </c>
      <c r="L21" s="2">
        <f>SUM(L3:L20)</f>
        <v>284023.83494327159</v>
      </c>
      <c r="M21" s="2">
        <f>SUM(M3:M20)</f>
        <v>255243.1506121296</v>
      </c>
      <c r="N21" s="2">
        <f>SUM(N3:N20)</f>
        <v>227307.59614750417</v>
      </c>
      <c r="O21" s="2">
        <f>SUM(O3:O20)</f>
        <v>210764.3588006089</v>
      </c>
      <c r="P21" s="2">
        <f>SUM(P3:P20)</f>
        <v>210764.3588006089</v>
      </c>
      <c r="Q21" s="2">
        <f>SUM(Q3:Q20)</f>
        <v>210764.3588006089</v>
      </c>
      <c r="R21" s="2">
        <f>SUM(R3:R20)</f>
        <v>211279.31913044475</v>
      </c>
      <c r="S21" s="2">
        <f>SUM(S3:S20)</f>
        <v>191948.31913044475</v>
      </c>
      <c r="T21" s="2">
        <f>SUM(T3:T20)</f>
        <v>190854.6338577604</v>
      </c>
      <c r="U21" s="2">
        <f>SUM(U3:U20)</f>
        <v>195437.6338577604</v>
      </c>
      <c r="V21" s="2">
        <f>SUM(V3:V20)</f>
        <v>195506.26199293562</v>
      </c>
      <c r="W21" s="2">
        <f>SUM(W3:W20)</f>
        <v>195506.26199293562</v>
      </c>
      <c r="X21" s="2">
        <f>SUM(X3:X20)</f>
        <v>176337.36161766207</v>
      </c>
      <c r="Y21" s="16">
        <f>SUM(Y3:Y20)</f>
        <v>176337.36161766207</v>
      </c>
      <c r="Z21" s="2">
        <f>SUM(Z3:Z20)</f>
        <v>140769.36161766207</v>
      </c>
      <c r="AA21" s="2">
        <f>SUM(AA3:AA20)</f>
        <v>140769.36161766207</v>
      </c>
      <c r="AB21" s="2">
        <f>SUM(AB3:AB20)</f>
        <v>78076.95779977506</v>
      </c>
      <c r="AC21" s="2">
        <f>SUM(AC3:AC20)</f>
        <v>69925.524624111946</v>
      </c>
      <c r="AD21" s="2">
        <f>SUM(AD3:AD20)</f>
        <v>69925.524624111946</v>
      </c>
      <c r="AE21" s="2">
        <f>SUM(AE3:AE20)</f>
        <v>69925.524624111946</v>
      </c>
      <c r="AF21" s="2">
        <f>SUM(AF3:AF20)</f>
        <v>68166.71526853033</v>
      </c>
      <c r="AG21" s="2">
        <f>SUM(AG3:AG20)</f>
        <v>125144.07016217889</v>
      </c>
      <c r="AH21" s="2">
        <f>SUM(AH3:AH20)</f>
        <v>119103.52500207789</v>
      </c>
      <c r="AI21" s="2">
        <f>SUM(AI3:AI20)</f>
        <v>110646.76234897318</v>
      </c>
      <c r="AJ21" s="2">
        <f>SUM(AJ3:AJ20)</f>
        <v>110646.76234897318</v>
      </c>
      <c r="AK21" s="2">
        <f>SUM(AK3:AK20)</f>
        <v>110646.76234897318</v>
      </c>
      <c r="AL21" s="2">
        <f>SUM(AL3:AL20)</f>
        <v>90202.151611497087</v>
      </c>
      <c r="AM21" s="2">
        <f>SUM(AM3:AM20)</f>
        <v>90202.151611497087</v>
      </c>
      <c r="AN21" s="2">
        <f>SUM(AN3:AN20)</f>
        <v>90202.151611497087</v>
      </c>
      <c r="AO21" s="2">
        <f>SUM(AO3:AO20)</f>
        <v>90202.151611497087</v>
      </c>
      <c r="AP21" s="2">
        <f>SUM(AP3:AP20)</f>
        <v>90202.151611497087</v>
      </c>
      <c r="AQ21" s="2">
        <f>SUM(AQ3:AQ20)</f>
        <v>12202.151611497085</v>
      </c>
      <c r="AR21" s="2">
        <f>SUM(AR3:AR20)</f>
        <v>10000</v>
      </c>
      <c r="AS21" s="2">
        <f>SUM(AS3:AS20)</f>
        <v>10000</v>
      </c>
    </row>
  </sheetData>
  <phoneticPr fontId="2" type="noConversion"/>
  <pageMargins left="0.7" right="0.7" top="0.5" bottom="0.25" header="0.3" footer="0.3"/>
  <pageSetup paperSize="3" scale="34" orientation="landscape" r:id="rId1"/>
  <ignoredErrors>
    <ignoredError sqref="G2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Town Manager Mike Jones</cp:lastModifiedBy>
  <cp:lastPrinted>2024-04-05T00:25:18Z</cp:lastPrinted>
  <dcterms:created xsi:type="dcterms:W3CDTF">2022-01-22T15:47:05Z</dcterms:created>
  <dcterms:modified xsi:type="dcterms:W3CDTF">2024-04-05T00:25:43Z</dcterms:modified>
</cp:coreProperties>
</file>